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éame" sheetId="1" r:id="rId1"/>
    <sheet name="Proporción" sheetId="2" r:id="rId2"/>
    <sheet name="Media" sheetId="3" r:id="rId3"/>
  </sheets>
  <definedNames>
    <definedName name="tm_aviso_censo">'Media'!$B$28</definedName>
    <definedName name="tm_aviso_chica">'Media'!$B$25</definedName>
    <definedName name="tm_aviso_desvio">'Media'!$B$26</definedName>
    <definedName name="tm_aviso_fpc">'Media'!$B$27</definedName>
    <definedName name="tm_aviso_pob">'Media'!$B$29</definedName>
    <definedName name="tm_conf">'Media'!$C$7</definedName>
    <definedName name="tm_contactar">'Media'!$C$21</definedName>
    <definedName name="tm_deff">'Media'!$C$11</definedName>
    <definedName name="tm_desvio">'Media'!$C$9</definedName>
    <definedName name="tm_fraccion">'Media'!$C$22</definedName>
    <definedName name="tm_margen">'Media'!$C$8</definedName>
    <definedName name="tm_n0">'Media'!$C$17</definedName>
    <definedName name="tm_n0d">'Media'!$C$18</definedName>
    <definedName name="tm_n">'Media'!$C$20</definedName>
    <definedName name="tm_nfpc">'Media'!$C$19</definedName>
    <definedName name="tm_nr">'Media'!$C$12</definedName>
    <definedName name="tm_objetivo">'Media'!$C$5</definedName>
    <definedName name="tm_ok">'Media'!$C$15</definedName>
    <definedName name="tm_pob">'Media'!$C$10</definedName>
    <definedName name="tm_redaccion">'Media'!$B$32</definedName>
    <definedName name="tm_sens_1_1">'Media'!$G$7</definedName>
    <definedName name="tm_sens_1_2">'Media'!$H$7</definedName>
    <definedName name="tm_sens_1_3">'Media'!$I$7</definedName>
    <definedName name="tm_sens_2_1">'Media'!$G$8</definedName>
    <definedName name="tm_sens_2_2">'Media'!$H$8</definedName>
    <definedName name="tm_sens_2_3">'Media'!$I$8</definedName>
    <definedName name="tm_sens_3_1">'Media'!$G$9</definedName>
    <definedName name="tm_sens_3_2">'Media'!$H$9</definedName>
    <definedName name="tm_sens_3_3">'Media'!$I$9</definedName>
    <definedName name="tm_sens_4_1">'Media'!$G$10</definedName>
    <definedName name="tm_sens_4_2">'Media'!$H$10</definedName>
    <definedName name="tm_sens_4_3">'Media'!$I$10</definedName>
    <definedName name="tm_sens_5_1">'Media'!$G$11</definedName>
    <definedName name="tm_sens_5_2">'Media'!$H$11</definedName>
    <definedName name="tm_sens_5_3">'Media'!$I$11</definedName>
    <definedName name="tm_sens_margen_1">'Media'!$F$7</definedName>
    <definedName name="tm_sens_margen_2">'Media'!$F$8</definedName>
    <definedName name="tm_sens_margen_3">'Media'!$F$9</definedName>
    <definedName name="tm_sens_margen_4">'Media'!$F$10</definedName>
    <definedName name="tm_sens_margen_5">'Media'!$F$11</definedName>
    <definedName name="tm_unidad">'Media'!$C$6</definedName>
    <definedName name="tm_z">'Media'!$C$16</definedName>
    <definedName name="tp_aviso_censo">'Proporción'!$B$26</definedName>
    <definedName name="tp_aviso_fpc">'Proporción'!$B$25</definedName>
    <definedName name="tp_aviso_p">'Proporción'!$B$24</definedName>
    <definedName name="tp_aviso_pob">'Proporción'!$B$27</definedName>
    <definedName name="tp_conf">'Proporción'!$C$6</definedName>
    <definedName name="tp_contactar">'Proporción'!$C$20</definedName>
    <definedName name="tp_deff">'Proporción'!$C$10</definedName>
    <definedName name="tp_fraccion">'Proporción'!$C$21</definedName>
    <definedName name="tp_margen">'Proporción'!$C$7</definedName>
    <definedName name="tp_n0">'Proporción'!$C$16</definedName>
    <definedName name="tp_n0d">'Proporción'!$C$17</definedName>
    <definedName name="tp_n">'Proporción'!$C$19</definedName>
    <definedName name="tp_nfpc">'Proporción'!$C$18</definedName>
    <definedName name="tp_nr">'Proporción'!$C$11</definedName>
    <definedName name="tp_objetivo">'Proporción'!$C$5</definedName>
    <definedName name="tp_ok">'Proporción'!$C$14</definedName>
    <definedName name="tp_p">'Proporción'!$C$8</definedName>
    <definedName name="tp_pob">'Proporción'!$C$9</definedName>
    <definedName name="tp_redaccion">'Proporción'!$B$30</definedName>
    <definedName name="tp_sens_1_1">'Proporción'!$G$7</definedName>
    <definedName name="tp_sens_1_2">'Proporción'!$H$7</definedName>
    <definedName name="tp_sens_1_3">'Proporción'!$I$7</definedName>
    <definedName name="tp_sens_2_1">'Proporción'!$G$8</definedName>
    <definedName name="tp_sens_2_2">'Proporción'!$H$8</definedName>
    <definedName name="tp_sens_2_3">'Proporción'!$I$8</definedName>
    <definedName name="tp_sens_3_1">'Proporción'!$G$9</definedName>
    <definedName name="tp_sens_3_2">'Proporción'!$H$9</definedName>
    <definedName name="tp_sens_3_3">'Proporción'!$I$9</definedName>
    <definedName name="tp_sens_4_1">'Proporción'!$G$10</definedName>
    <definedName name="tp_sens_4_2">'Proporción'!$H$10</definedName>
    <definedName name="tp_sens_4_3">'Proporción'!$I$10</definedName>
    <definedName name="tp_sens_5_1">'Proporción'!$G$11</definedName>
    <definedName name="tp_sens_5_2">'Proporción'!$H$11</definedName>
    <definedName name="tp_sens_5_3">'Proporción'!$I$11</definedName>
    <definedName name="tp_sens_6_1">'Proporción'!$G$12</definedName>
    <definedName name="tp_sens_6_2">'Proporción'!$H$12</definedName>
    <definedName name="tp_sens_6_3">'Proporción'!$I$12</definedName>
    <definedName name="tp_sens_margen_1">'Proporción'!$F$7</definedName>
    <definedName name="tp_sens_margen_2">'Proporción'!$F$8</definedName>
    <definedName name="tp_sens_margen_3">'Proporción'!$F$9</definedName>
    <definedName name="tp_sens_margen_4">'Proporción'!$F$10</definedName>
    <definedName name="tp_sens_margen_5">'Proporción'!$F$11</definedName>
    <definedName name="tp_sens_margen_6">'Proporción'!$F$12</definedName>
    <definedName name="tp_z">'Proporción'!$C$15</definedName>
  </definedNames>
  <calcPr calcId="124519" fullCalcOnLoad="1"/>
</workbook>
</file>

<file path=xl/sharedStrings.xml><?xml version="1.0" encoding="utf-8"?>
<sst xmlns="http://schemas.openxmlformats.org/spreadsheetml/2006/main" count="95" uniqueCount="64">
  <si>
    <t>Tamaño de muestra con justificación</t>
  </si>
  <si>
    <t>Plantilla de estadistica.ar</t>
  </si>
  <si>
    <t>Cuántos casos hace falta relevar para estimar una proporción o una media con el margen de error que necesitás, y el párrafo que justifica ese número en la metodología.</t>
  </si>
  <si>
    <t>Cómo se usa</t>
  </si>
  <si>
    <t>1. Elegí la hoja: «Proporción» para un porcentaje o una pregunta de sí o no; «Media» para una variable cuantitativa.
2. Cambiá las celdas verdes: el nivel de confianza, el margen de error y lo que suponés de la población (la proporción esperada, o el desvío).
3. Si conocés el tamaño de la población, ponelo; si la muestra es por conglomerados, el efecto de diseño; y la no respuesta que esperás.
4. Copiá el párrafo de «Para la metodología».</t>
  </si>
  <si>
    <t>Los ajustes, en orden</t>
  </si>
  <si>
    <t>El n inicial se multiplica por el efecto de diseño, se corrige por población finita, se redondea hacia arriba y recién después se agranda por la no respuesta. El efecto de diseño va antes de la corrección porque multiplica la varianza, y la corrección actúa sobre esa varianza. La no respuesta va al final: el tamaño calculado es el que tiene que quedar respondido.</t>
  </si>
  <si>
    <t>Cómo está hecha</t>
  </si>
  <si>
    <t>Con efecto de diseño 1 y sin no respuesta, da lo mismo que la calculadora de tamaño de muestra del sitio: un programa lo comprueba con miles de combinaciones, recalculando la planilla con Excel y con LibreOffice.</t>
  </si>
  <si>
    <t>Explicación completa y otras herramientas:</t>
  </si>
  <si>
    <t>https://estadistica.ar/herramientas/plantilla-tamano-muestra/</t>
  </si>
  <si>
    <t>Licencia CC BY-NC-SA 4.0: podés usarla, modificarla y compartirla citando la fuente, sin fines comerciales y con la misma licencia. Hecha por Mu3Sigma.</t>
  </si>
  <si>
    <t>Tamaño de muestra para estimar una proporción</t>
  </si>
  <si>
    <t>Un porcentaje, una tasa, una pregunta de sí o no. Cambiá las celdas verdes; el resto se calcula solo.</t>
  </si>
  <si>
    <t>Lo que definís</t>
  </si>
  <si>
    <t>Qué se quiere estimar</t>
  </si>
  <si>
    <t>la proporción de hogares con acceso a internet</t>
  </si>
  <si>
    <t>Nivel de confianza</t>
  </si>
  <si>
    <t>Lo habitual es 95 %.</t>
  </si>
  <si>
    <t>Margen de error (±)</t>
  </si>
  <si>
    <t>En puntos porcentuales: 5 % quiere decir ± 5 puntos. En encuestas se usa entre 3 y 5.</t>
  </si>
  <si>
    <t>Proporción esperada</t>
  </si>
  <si>
    <t>Si no tenés una estimación previa, dejá 50 %: es el caso más exigente.</t>
  </si>
  <si>
    <t>Tamaño de la población (N)</t>
  </si>
  <si>
    <t>Dejalo vacío si la población es muy grande o no se conoce.</t>
  </si>
  <si>
    <t>Efecto de diseño</t>
  </si>
  <si>
    <t>1 para una muestra aleatoria simple. Con conglomerados suele estar entre 1,5 y 3.</t>
  </si>
  <si>
    <t>No respuesta esperada</t>
  </si>
  <si>
    <t>La parte de los contactados que no va a responder. 0 % si no hace falta prever.</t>
  </si>
  <si>
    <t>El cálculo</t>
  </si>
  <si>
    <t>¿Están bien los datos?</t>
  </si>
  <si>
    <t>Si dice FALSO, revisá las celdas verdes: falta alguna o está fuera de rango.</t>
  </si>
  <si>
    <t>z crítico</t>
  </si>
  <si>
    <t>El que deja (1 − confianza)/2 en cada cola de la normal.</t>
  </si>
  <si>
    <t>n inicial (muestra aleatoria simple)</t>
  </si>
  <si>
    <t>z² p (1 − p) / e²</t>
  </si>
  <si>
    <t>Con el efecto de diseño</t>
  </si>
  <si>
    <t>n inicial × efecto de diseño.</t>
  </si>
  <si>
    <t>Con la corrección por población finita</t>
  </si>
  <si>
    <t>n / (1 + (n − 1) / N). Sin N, no cambia.</t>
  </si>
  <si>
    <t>Tamaño de muestra</t>
  </si>
  <si>
    <t>Redondeado hacia arriba: los casos que tienen que quedar respondidos.</t>
  </si>
  <si>
    <t>A contactar, con la no respuesta</t>
  </si>
  <si>
    <t>n / (1 − no respuesta), hacia arriba.</t>
  </si>
  <si>
    <t>Parte de la población</t>
  </si>
  <si>
    <t>Avisos</t>
  </si>
  <si>
    <t>Para la metodología</t>
  </si>
  <si>
    <t>Además del párrafo, la metodología tiene que decir de dónde sale la proporción esperada y, si lo usaste, el efecto de diseño: son supuestos, no datos.</t>
  </si>
  <si>
    <t>Si cambian el margen o la confianza</t>
  </si>
  <si>
    <t>Tamaño de muestra con los demás datos de la izquierda (sin la no respuesta).</t>
  </si>
  <si>
    <t>Margen (±)</t>
  </si>
  <si>
    <t>Achicar el margen a la mitad multiplica la muestra por cuatro.</t>
  </si>
  <si>
    <t>Tamaño de muestra para estimar una media</t>
  </si>
  <si>
    <t>Una variable cuantitativa: un ingreso, un tiempo, un puntaje. Cambiá las celdas verdes; el resto se calcula solo.</t>
  </si>
  <si>
    <t>el tiempo medio de espera en la guardia</t>
  </si>
  <si>
    <t>Unidad de medida</t>
  </si>
  <si>
    <t>minutos</t>
  </si>
  <si>
    <t>Para el párrafo. Podés dejarla vacía.</t>
  </si>
  <si>
    <t>En las unidades de la variable.</t>
  </si>
  <si>
    <t>Desvío estándar esperado</t>
  </si>
  <si>
    <t>De un estudio previo, de una prueba piloto, o el rango dividido 4.</t>
  </si>
  <si>
    <t>(z σ / e)²</t>
  </si>
  <si>
    <t>Además del párrafo, la metodología tiene que decir de dónde sale el desvío estándar y, si lo usaste, el efecto de diseño: son supuestos, no datos.</t>
  </si>
  <si>
    <t>Los márgenes son la mitad, tres cuartos, el mismo, uno y medio y el doble del tuyo.</t>
  </si>
</sst>
</file>

<file path=xl/styles.xml><?xml version="1.0" encoding="utf-8"?>
<styleSheet xmlns="http://schemas.openxmlformats.org/spreadsheetml/2006/main">
  <numFmts count="5">
    <numFmt numFmtId="164" formatCode="0.0%"/>
    <numFmt numFmtId="165" formatCode="0%"/>
    <numFmt numFmtId="166" formatCode="#,##0"/>
    <numFmt numFmtId="167" formatCode="0.0000"/>
    <numFmt numFmtId="168" formatCode="0.00"/>
  </numFmts>
  <fonts count="12">
    <font>
      <sz val="11"/>
      <color theme="1"/>
      <name val="Calibri"/>
      <family val="2"/>
      <scheme val="minor"/>
    </font>
    <font>
      <b/>
      <sz val="16"/>
      <color rgb="FF191C1F"/>
      <name val="Arial"/>
      <family val="2"/>
    </font>
    <font>
      <i/>
      <sz val="10"/>
      <color rgb="FF5B626A"/>
      <name val="Arial"/>
      <family val="2"/>
    </font>
    <font>
      <sz val="10"/>
      <color rgb="FF191C1F"/>
      <name val="Arial"/>
      <family val="2"/>
    </font>
    <font>
      <b/>
      <sz val="10"/>
      <color rgb="FF0E6B60"/>
      <name val="Arial"/>
      <family val="2"/>
    </font>
    <font>
      <sz val="10"/>
      <color rgb="FF5B626A"/>
      <name val="Arial"/>
      <family val="2"/>
    </font>
    <font>
      <u/>
      <sz val="10"/>
      <color rgb="FF0E6B60"/>
      <name val="Arial"/>
      <family val="2"/>
    </font>
    <font>
      <sz val="9"/>
      <color rgb="FF5B626A"/>
      <name val="Arial"/>
      <family val="2"/>
    </font>
    <font>
      <b/>
      <sz val="10"/>
      <color rgb="FF191C1F"/>
      <name val="Arial"/>
      <family val="2"/>
    </font>
    <font>
      <b/>
      <sz val="10"/>
      <color theme="1"/>
      <name val="Arial"/>
      <family val="2"/>
    </font>
    <font>
      <sz val="10"/>
      <color theme="1"/>
      <name val="Arial"/>
      <family val="2"/>
    </font>
    <font>
      <i/>
      <sz val="10"/>
      <color rgb="FF9E382B"/>
      <name val="Arial"/>
      <family val="2"/>
    </font>
  </fonts>
  <fills count="4">
    <fill>
      <patternFill patternType="none"/>
    </fill>
    <fill>
      <patternFill patternType="gray125"/>
    </fill>
    <fill>
      <patternFill patternType="solid">
        <fgColor rgb="FFE4F1EE"/>
        <bgColor indexed="64"/>
      </patternFill>
    </fill>
    <fill>
      <patternFill patternType="solid">
        <fgColor rgb="FFF4F2EC"/>
        <bgColor indexed="64"/>
      </patternFill>
    </fill>
  </fills>
  <borders count="4">
    <border>
      <left/>
      <right/>
      <top/>
      <bottom/>
      <diagonal/>
    </border>
    <border>
      <left/>
      <right/>
      <top/>
      <bottom style="thin">
        <color rgb="FF0E6B60"/>
      </bottom>
      <diagonal/>
    </border>
    <border>
      <left style="thin">
        <color rgb="FFCBC5B9"/>
      </left>
      <right style="thin">
        <color rgb="FFCBC5B9"/>
      </right>
      <top style="thin">
        <color rgb="FFCBC5B9"/>
      </top>
      <bottom style="thin">
        <color rgb="FFCBC5B9"/>
      </bottom>
      <diagonal/>
    </border>
    <border>
      <left/>
      <right/>
      <top/>
      <bottom style="thin">
        <color rgb="FFCBC5B9"/>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1" xfId="0" applyFont="1" applyBorder="1"/>
    <xf numFmtId="0" fontId="5" fillId="0" borderId="0" xfId="0" applyFont="1"/>
    <xf numFmtId="0" fontId="6" fillId="0" borderId="0" xfId="0" applyFont="1"/>
    <xf numFmtId="0" fontId="7" fillId="0" borderId="0" xfId="0" applyFont="1" applyAlignment="1">
      <alignment vertical="top" wrapText="1"/>
    </xf>
    <xf numFmtId="0" fontId="3" fillId="2" borderId="2" xfId="0" applyFont="1" applyFill="1" applyBorder="1"/>
    <xf numFmtId="164" fontId="3" fillId="2" borderId="2" xfId="0" applyNumberFormat="1" applyFont="1" applyFill="1" applyBorder="1"/>
    <xf numFmtId="0" fontId="8" fillId="3" borderId="3" xfId="0" applyFont="1" applyFill="1" applyBorder="1" applyAlignment="1">
      <alignment horizontal="center"/>
    </xf>
    <xf numFmtId="165" fontId="9" fillId="3" borderId="3" xfId="0" applyNumberFormat="1" applyFont="1" applyFill="1" applyBorder="1" applyAlignment="1">
      <alignment horizontal="center"/>
    </xf>
    <xf numFmtId="165" fontId="10" fillId="0" borderId="0" xfId="0" applyNumberFormat="1" applyFont="1"/>
    <xf numFmtId="1" fontId="3" fillId="0" borderId="0" xfId="0" applyNumberFormat="1" applyFont="1"/>
    <xf numFmtId="166" fontId="10" fillId="2" borderId="2" xfId="0" applyNumberFormat="1" applyFont="1" applyFill="1" applyBorder="1"/>
    <xf numFmtId="0" fontId="10" fillId="2" borderId="2" xfId="0" applyFont="1" applyFill="1" applyBorder="1"/>
    <xf numFmtId="167" fontId="3" fillId="0" borderId="0" xfId="0" applyNumberFormat="1" applyFont="1"/>
    <xf numFmtId="168" fontId="3" fillId="0" borderId="0" xfId="0" applyNumberFormat="1" applyFont="1"/>
    <xf numFmtId="166" fontId="4" fillId="0" borderId="0" xfId="0" applyNumberFormat="1" applyFont="1"/>
    <xf numFmtId="164" fontId="3" fillId="0" borderId="0" xfId="0" applyNumberFormat="1" applyFont="1"/>
    <xf numFmtId="0" fontId="11" fillId="0" borderId="0" xfId="0" applyFont="1" applyAlignment="1">
      <alignment wrapText="1"/>
    </xf>
    <xf numFmtId="0" fontId="4" fillId="0" borderId="0" xfId="0" applyFont="1" applyAlignment="1">
      <alignment vertical="top" wrapText="1"/>
    </xf>
    <xf numFmtId="0" fontId="10"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stadistica.ar/herramientas/plantilla-tamano-muestra/" TargetMode="External"/></Relationships>
</file>

<file path=xl/worksheets/sheet1.xml><?xml version="1.0" encoding="utf-8"?>
<worksheet xmlns="http://schemas.openxmlformats.org/spreadsheetml/2006/main" xmlns:r="http://schemas.openxmlformats.org/officeDocument/2006/relationships">
  <dimension ref="B2:B19"/>
  <sheetViews>
    <sheetView showGridLines="0" tabSelected="1" workbookViewId="0"/>
  </sheetViews>
  <sheetFormatPr defaultRowHeight="15"/>
  <cols>
    <col min="1" max="1" width="2.7109375" customWidth="1"/>
    <col min="2" max="2" width="100.7109375" customWidth="1"/>
  </cols>
  <sheetData>
    <row r="2" spans="2:2">
      <c r="B2" s="1" t="s">
        <v>0</v>
      </c>
    </row>
    <row r="3" spans="2:2">
      <c r="B3" s="2" t="s">
        <v>1</v>
      </c>
    </row>
    <row r="5" spans="2:2" ht="30" customHeight="1">
      <c r="B5" s="3" t="s">
        <v>2</v>
      </c>
    </row>
    <row r="7" spans="2:2">
      <c r="B7" s="4" t="s">
        <v>3</v>
      </c>
    </row>
    <row r="8" spans="2:2" ht="120" customHeight="1">
      <c r="B8" s="3" t="s">
        <v>4</v>
      </c>
    </row>
    <row r="10" spans="2:2">
      <c r="B10" s="4" t="s">
        <v>5</v>
      </c>
    </row>
    <row r="11" spans="2:2" ht="60" customHeight="1">
      <c r="B11" s="3" t="s">
        <v>6</v>
      </c>
    </row>
    <row r="13" spans="2:2">
      <c r="B13" s="4" t="s">
        <v>7</v>
      </c>
    </row>
    <row r="14" spans="2:2" ht="45" customHeight="1">
      <c r="B14" s="3" t="s">
        <v>8</v>
      </c>
    </row>
    <row r="16" spans="2:2">
      <c r="B16" s="5" t="s">
        <v>9</v>
      </c>
    </row>
    <row r="17" spans="2:2">
      <c r="B17" s="6" t="s">
        <v>10</v>
      </c>
    </row>
    <row r="19" spans="2:2">
      <c r="B19" s="7" t="s">
        <v>11</v>
      </c>
    </row>
  </sheetData>
  <hyperlinks>
    <hyperlink ref="B1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31"/>
  <sheetViews>
    <sheetView showGridLines="0" workbookViewId="0"/>
  </sheetViews>
  <sheetFormatPr defaultRowHeight="15"/>
  <cols>
    <col min="1" max="1" width="2.7109375" customWidth="1"/>
    <col min="2" max="2" width="40.7109375" customWidth="1"/>
    <col min="3" max="3" width="18.7109375" customWidth="1"/>
    <col min="4" max="4" width="58.7109375" customWidth="1"/>
    <col min="5" max="5" width="3.7109375" customWidth="1"/>
    <col min="6" max="6" width="16.7109375" customWidth="1"/>
    <col min="7" max="9" width="11.7109375" customWidth="1"/>
  </cols>
  <sheetData>
    <row r="1" spans="2:9">
      <c r="B1" s="1" t="s">
        <v>12</v>
      </c>
    </row>
    <row r="2" spans="2:9">
      <c r="B2" s="2" t="s">
        <v>13</v>
      </c>
    </row>
    <row r="4" spans="2:9">
      <c r="B4" s="4" t="s">
        <v>14</v>
      </c>
      <c r="F4" s="4" t="s">
        <v>48</v>
      </c>
    </row>
    <row r="5" spans="2:9" ht="27" customHeight="1">
      <c r="B5" s="5" t="s">
        <v>15</v>
      </c>
      <c r="C5" s="8" t="s">
        <v>16</v>
      </c>
      <c r="F5" s="7" t="s">
        <v>49</v>
      </c>
      <c r="G5" s="7"/>
      <c r="H5" s="7"/>
      <c r="I5" s="7"/>
    </row>
    <row r="6" spans="2:9">
      <c r="B6" s="5" t="s">
        <v>17</v>
      </c>
      <c r="C6" s="9">
        <v>0.95</v>
      </c>
      <c r="D6" s="7" t="s">
        <v>18</v>
      </c>
      <c r="F6" s="10" t="s">
        <v>50</v>
      </c>
      <c r="G6" s="11">
        <v>0.9</v>
      </c>
      <c r="H6" s="11">
        <v>0.95</v>
      </c>
      <c r="I6" s="11">
        <v>0.99</v>
      </c>
    </row>
    <row r="7" spans="2:9">
      <c r="B7" s="5" t="s">
        <v>19</v>
      </c>
      <c r="C7" s="9">
        <v>0.05</v>
      </c>
      <c r="D7" s="7" t="s">
        <v>20</v>
      </c>
      <c r="F7" s="12">
        <v>0.01</v>
      </c>
      <c r="G7" s="13">
        <f>IF(tp_ok,ROUNDUP(IF(tp_pob="",(_xlfn.NORM.S.INV(1-(1-G$6)/2)^2*tp_p*(1-tp_p)/$F7^2*IF(tp_deff="",1,tp_deff)),(_xlfn.NORM.S.INV(1-(1-G$6)/2)^2*tp_p*(1-tp_p)/$F7^2*IF(tp_deff="",1,tp_deff))/(1+((_xlfn.NORM.S.INV(1-(1-G$6)/2)^2*tp_p*(1-tp_p)/$F7^2*IF(tp_deff="",1,tp_deff))-1)/tp_pob)),0),"")</f>
        <v>4377.0</v>
      </c>
      <c r="H7" s="13">
        <f>IF(tp_ok,ROUNDUP(IF(tp_pob="",(_xlfn.NORM.S.INV(1-(1-H$6)/2)^2*tp_p*(1-tp_p)/$F7^2*IF(tp_deff="",1,tp_deff)),(_xlfn.NORM.S.INV(1-(1-H$6)/2)^2*tp_p*(1-tp_p)/$F7^2*IF(tp_deff="",1,tp_deff))/(1+((_xlfn.NORM.S.INV(1-(1-H$6)/2)^2*tp_p*(1-tp_p)/$F7^2*IF(tp_deff="",1,tp_deff))-1)/tp_pob)),0),"")</f>
        <v>5413.0</v>
      </c>
      <c r="I7" s="13">
        <f>IF(tp_ok,ROUNDUP(IF(tp_pob="",(_xlfn.NORM.S.INV(1-(1-I$6)/2)^2*tp_p*(1-tp_p)/$F7^2*IF(tp_deff="",1,tp_deff)),(_xlfn.NORM.S.INV(1-(1-I$6)/2)^2*tp_p*(1-tp_p)/$F7^2*IF(tp_deff="",1,tp_deff))/(1+((_xlfn.NORM.S.INV(1-(1-I$6)/2)^2*tp_p*(1-tp_p)/$F7^2*IF(tp_deff="",1,tp_deff))-1)/tp_pob)),0),"")</f>
        <v>7096.0</v>
      </c>
    </row>
    <row r="8" spans="2:9">
      <c r="B8" s="5" t="s">
        <v>21</v>
      </c>
      <c r="C8" s="9">
        <v>0.5</v>
      </c>
      <c r="D8" s="7" t="s">
        <v>22</v>
      </c>
      <c r="F8" s="12">
        <v>0.02</v>
      </c>
      <c r="G8" s="13">
        <f>IF(tp_ok,ROUNDUP(IF(tp_pob="",(_xlfn.NORM.S.INV(1-(1-G$6)/2)^2*tp_p*(1-tp_p)/$F8^2*IF(tp_deff="",1,tp_deff)),(_xlfn.NORM.S.INV(1-(1-G$6)/2)^2*tp_p*(1-tp_p)/$F8^2*IF(tp_deff="",1,tp_deff))/(1+((_xlfn.NORM.S.INV(1-(1-G$6)/2)^2*tp_p*(1-tp_p)/$F8^2*IF(tp_deff="",1,tp_deff))-1)/tp_pob)),0),"")</f>
        <v>1489.0</v>
      </c>
      <c r="H8" s="13">
        <f>IF(tp_ok,ROUNDUP(IF(tp_pob="",(_xlfn.NORM.S.INV(1-(1-H$6)/2)^2*tp_p*(1-tp_p)/$F8^2*IF(tp_deff="",1,tp_deff)),(_xlfn.NORM.S.INV(1-(1-H$6)/2)^2*tp_p*(1-tp_p)/$F8^2*IF(tp_deff="",1,tp_deff))/(1+((_xlfn.NORM.S.INV(1-(1-H$6)/2)^2*tp_p*(1-tp_p)/$F8^2*IF(tp_deff="",1,tp_deff))-1)/tp_pob)),0),"")</f>
        <v>2012.0</v>
      </c>
      <c r="I8" s="13">
        <f>IF(tp_ok,ROUNDUP(IF(tp_pob="",(_xlfn.NORM.S.INV(1-(1-I$6)/2)^2*tp_p*(1-tp_p)/$F8^2*IF(tp_deff="",1,tp_deff)),(_xlfn.NORM.S.INV(1-(1-I$6)/2)^2*tp_p*(1-tp_p)/$F8^2*IF(tp_deff="",1,tp_deff))/(1+((_xlfn.NORM.S.INV(1-(1-I$6)/2)^2*tp_p*(1-tp_p)/$F8^2*IF(tp_deff="",1,tp_deff))-1)/tp_pob)),0),"")</f>
        <v>3108.0</v>
      </c>
    </row>
    <row r="9" spans="2:9">
      <c r="B9" s="5" t="s">
        <v>23</v>
      </c>
      <c r="C9" s="14">
        <v>12400</v>
      </c>
      <c r="D9" s="7" t="s">
        <v>24</v>
      </c>
      <c r="F9" s="12">
        <v>0.03</v>
      </c>
      <c r="G9" s="13">
        <f>IF(tp_ok,ROUNDUP(IF(tp_pob="",(_xlfn.NORM.S.INV(1-(1-G$6)/2)^2*tp_p*(1-tp_p)/$F9^2*IF(tp_deff="",1,tp_deff)),(_xlfn.NORM.S.INV(1-(1-G$6)/2)^2*tp_p*(1-tp_p)/$F9^2*IF(tp_deff="",1,tp_deff))/(1+((_xlfn.NORM.S.INV(1-(1-G$6)/2)^2*tp_p*(1-tp_p)/$F9^2*IF(tp_deff="",1,tp_deff))-1)/tp_pob)),0),"")</f>
        <v>709.0</v>
      </c>
      <c r="H9" s="13">
        <f>IF(tp_ok,ROUNDUP(IF(tp_pob="",(_xlfn.NORM.S.INV(1-(1-H$6)/2)^2*tp_p*(1-tp_p)/$F9^2*IF(tp_deff="",1,tp_deff)),(_xlfn.NORM.S.INV(1-(1-H$6)/2)^2*tp_p*(1-tp_p)/$F9^2*IF(tp_deff="",1,tp_deff))/(1+((_xlfn.NORM.S.INV(1-(1-H$6)/2)^2*tp_p*(1-tp_p)/$F9^2*IF(tp_deff="",1,tp_deff))-1)/tp_pob)),0),"")</f>
        <v>983.0</v>
      </c>
      <c r="I9" s="13">
        <f>IF(tp_ok,ROUNDUP(IF(tp_pob="",(_xlfn.NORM.S.INV(1-(1-I$6)/2)^2*tp_p*(1-tp_p)/$F9^2*IF(tp_deff="",1,tp_deff)),(_xlfn.NORM.S.INV(1-(1-I$6)/2)^2*tp_p*(1-tp_p)/$F9^2*IF(tp_deff="",1,tp_deff))/(1+((_xlfn.NORM.S.INV(1-(1-I$6)/2)^2*tp_p*(1-tp_p)/$F9^2*IF(tp_deff="",1,tp_deff))-1)/tp_pob)),0),"")</f>
        <v>1605.0</v>
      </c>
    </row>
    <row r="10" spans="2:9">
      <c r="B10" s="5" t="s">
        <v>25</v>
      </c>
      <c r="C10" s="15">
        <v>1</v>
      </c>
      <c r="D10" s="7" t="s">
        <v>26</v>
      </c>
      <c r="F10" s="12">
        <v>0.04</v>
      </c>
      <c r="G10" s="13">
        <f>IF(tp_ok,ROUNDUP(IF(tp_pob="",(_xlfn.NORM.S.INV(1-(1-G$6)/2)^2*tp_p*(1-tp_p)/$F10^2*IF(tp_deff="",1,tp_deff)),(_xlfn.NORM.S.INV(1-(1-G$6)/2)^2*tp_p*(1-tp_p)/$F10^2*IF(tp_deff="",1,tp_deff))/(1+((_xlfn.NORM.S.INV(1-(1-G$6)/2)^2*tp_p*(1-tp_p)/$F10^2*IF(tp_deff="",1,tp_deff))-1)/tp_pob)),0),"")</f>
        <v>409.0</v>
      </c>
      <c r="H10" s="13">
        <f>IF(tp_ok,ROUNDUP(IF(tp_pob="",(_xlfn.NORM.S.INV(1-(1-H$6)/2)^2*tp_p*(1-tp_p)/$F10^2*IF(tp_deff="",1,tp_deff)),(_xlfn.NORM.S.INV(1-(1-H$6)/2)^2*tp_p*(1-tp_p)/$F10^2*IF(tp_deff="",1,tp_deff))/(1+((_xlfn.NORM.S.INV(1-(1-H$6)/2)^2*tp_p*(1-tp_p)/$F10^2*IF(tp_deff="",1,tp_deff))-1)/tp_pob)),0),"")</f>
        <v>573.0</v>
      </c>
      <c r="I10" s="13">
        <f>IF(tp_ok,ROUNDUP(IF(tp_pob="",(_xlfn.NORM.S.INV(1-(1-I$6)/2)^2*tp_p*(1-tp_p)/$F10^2*IF(tp_deff="",1,tp_deff)),(_xlfn.NORM.S.INV(1-(1-I$6)/2)^2*tp_p*(1-tp_p)/$F10^2*IF(tp_deff="",1,tp_deff))/(1+((_xlfn.NORM.S.INV(1-(1-I$6)/2)^2*tp_p*(1-tp_p)/$F10^2*IF(tp_deff="",1,tp_deff))-1)/tp_pob)),0),"")</f>
        <v>957.0</v>
      </c>
    </row>
    <row r="11" spans="2:9">
      <c r="B11" s="5" t="s">
        <v>27</v>
      </c>
      <c r="C11" s="9">
        <v>0.2</v>
      </c>
      <c r="D11" s="7" t="s">
        <v>28</v>
      </c>
      <c r="F11" s="12">
        <v>0.05</v>
      </c>
      <c r="G11" s="13">
        <f>IF(tp_ok,ROUNDUP(IF(tp_pob="",(_xlfn.NORM.S.INV(1-(1-G$6)/2)^2*tp_p*(1-tp_p)/$F11^2*IF(tp_deff="",1,tp_deff)),(_xlfn.NORM.S.INV(1-(1-G$6)/2)^2*tp_p*(1-tp_p)/$F11^2*IF(tp_deff="",1,tp_deff))/(1+((_xlfn.NORM.S.INV(1-(1-G$6)/2)^2*tp_p*(1-tp_p)/$F11^2*IF(tp_deff="",1,tp_deff))-1)/tp_pob)),0),"")</f>
        <v>265.0</v>
      </c>
      <c r="H11" s="13">
        <f>IF(tp_ok,ROUNDUP(IF(tp_pob="",(_xlfn.NORM.S.INV(1-(1-H$6)/2)^2*tp_p*(1-tp_p)/$F11^2*IF(tp_deff="",1,tp_deff)),(_xlfn.NORM.S.INV(1-(1-H$6)/2)^2*tp_p*(1-tp_p)/$F11^2*IF(tp_deff="",1,tp_deff))/(1+((_xlfn.NORM.S.INV(1-(1-H$6)/2)^2*tp_p*(1-tp_p)/$F11^2*IF(tp_deff="",1,tp_deff))-1)/tp_pob)),0),"")</f>
        <v>373.0</v>
      </c>
      <c r="I11" s="13">
        <f>IF(tp_ok,ROUNDUP(IF(tp_pob="",(_xlfn.NORM.S.INV(1-(1-I$6)/2)^2*tp_p*(1-tp_p)/$F11^2*IF(tp_deff="",1,tp_deff)),(_xlfn.NORM.S.INV(1-(1-I$6)/2)^2*tp_p*(1-tp_p)/$F11^2*IF(tp_deff="",1,tp_deff))/(1+((_xlfn.NORM.S.INV(1-(1-I$6)/2)^2*tp_p*(1-tp_p)/$F11^2*IF(tp_deff="",1,tp_deff))-1)/tp_pob)),0),"")</f>
        <v>630.0</v>
      </c>
    </row>
    <row r="12" spans="2:9">
      <c r="F12" s="12">
        <v>0.1</v>
      </c>
      <c r="G12" s="13">
        <f>IF(tp_ok,ROUNDUP(IF(tp_pob="",(_xlfn.NORM.S.INV(1-(1-G$6)/2)^2*tp_p*(1-tp_p)/$F12^2*IF(tp_deff="",1,tp_deff)),(_xlfn.NORM.S.INV(1-(1-G$6)/2)^2*tp_p*(1-tp_p)/$F12^2*IF(tp_deff="",1,tp_deff))/(1+((_xlfn.NORM.S.INV(1-(1-G$6)/2)^2*tp_p*(1-tp_p)/$F12^2*IF(tp_deff="",1,tp_deff))-1)/tp_pob)),0),"")</f>
        <v>68.0</v>
      </c>
      <c r="H12" s="13">
        <f>IF(tp_ok,ROUNDUP(IF(tp_pob="",(_xlfn.NORM.S.INV(1-(1-H$6)/2)^2*tp_p*(1-tp_p)/$F12^2*IF(tp_deff="",1,tp_deff)),(_xlfn.NORM.S.INV(1-(1-H$6)/2)^2*tp_p*(1-tp_p)/$F12^2*IF(tp_deff="",1,tp_deff))/(1+((_xlfn.NORM.S.INV(1-(1-H$6)/2)^2*tp_p*(1-tp_p)/$F12^2*IF(tp_deff="",1,tp_deff))-1)/tp_pob)),0),"")</f>
        <v>96.0</v>
      </c>
      <c r="I12" s="13">
        <f>IF(tp_ok,ROUNDUP(IF(tp_pob="",(_xlfn.NORM.S.INV(1-(1-I$6)/2)^2*tp_p*(1-tp_p)/$F12^2*IF(tp_deff="",1,tp_deff)),(_xlfn.NORM.S.INV(1-(1-I$6)/2)^2*tp_p*(1-tp_p)/$F12^2*IF(tp_deff="",1,tp_deff))/(1+((_xlfn.NORM.S.INV(1-(1-I$6)/2)^2*tp_p*(1-tp_p)/$F12^2*IF(tp_deff="",1,tp_deff))-1)/tp_pob)),0),"")</f>
        <v>164.0</v>
      </c>
    </row>
    <row r="13" spans="2:9">
      <c r="B13" s="4" t="s">
        <v>29</v>
      </c>
    </row>
    <row r="14" spans="2:9">
      <c r="B14" s="5" t="s">
        <v>30</v>
      </c>
      <c r="C14" s="5" t="b">
        <f>AND(ISNUMBER(tp_conf),tp_conf&gt;0,tp_conf&lt;1,ISNUMBER(tp_margen),tp_margen&gt;0,ISNUMBER(tp_p),tp_p&gt;=0,tp_p&lt;=1,OR(tp_pob="",AND(ISNUMBER(tp_pob),tp_pob&gt;0)),OR(tp_deff="",AND(ISNUMBER(tp_deff),tp_deff&gt;0)),OR(tp_nr="",AND(ISNUMBER(tp_nr),tp_nr&gt;=0,tp_nr&lt;1)))</f>
        <v>1</v>
      </c>
      <c r="D14" s="7" t="s">
        <v>31</v>
      </c>
      <c r="F14" s="7" t="s">
        <v>51</v>
      </c>
    </row>
    <row r="15" spans="2:9">
      <c r="B15" s="5" t="s">
        <v>32</v>
      </c>
      <c r="C15" s="16">
        <f>IF(tp_ok,_xlfn.NORM.S.INV(1-(1-tp_conf)/2),"")</f>
        <v>1.9599639845400536</v>
      </c>
      <c r="D15" s="7" t="s">
        <v>33</v>
      </c>
    </row>
    <row r="16" spans="2:9">
      <c r="B16" s="5" t="s">
        <v>34</v>
      </c>
      <c r="C16" s="17">
        <f>IF(tp_ok,tp_z^2*tp_p*(1-tp_p)/tp_margen^2,"")</f>
        <v>384.14588206941227</v>
      </c>
      <c r="D16" s="7" t="s">
        <v>35</v>
      </c>
    </row>
    <row r="17" spans="2:4">
      <c r="B17" s="5" t="s">
        <v>36</v>
      </c>
      <c r="C17" s="17">
        <f>IF(tp_ok,tp_n0*IF(tp_deff="",1,tp_deff),"")</f>
        <v>384.14588206941227</v>
      </c>
      <c r="D17" s="7" t="s">
        <v>37</v>
      </c>
    </row>
    <row r="18" spans="2:4">
      <c r="B18" s="5" t="s">
        <v>38</v>
      </c>
      <c r="C18" s="17">
        <f>IF(tp_ok,IF(tp_pob="",tp_n0d,tp_n0d/(1+(tp_n0d-1)/tp_pob)),"")</f>
        <v>372.6319782004696</v>
      </c>
      <c r="D18" s="7" t="s">
        <v>39</v>
      </c>
    </row>
    <row r="19" spans="2:4">
      <c r="B19" s="5" t="s">
        <v>40</v>
      </c>
      <c r="C19" s="18">
        <f>IF(tp_ok,ROUNDUP(tp_nfpc,0),"")</f>
        <v>373.0</v>
      </c>
      <c r="D19" s="7" t="s">
        <v>41</v>
      </c>
    </row>
    <row r="20" spans="2:4">
      <c r="B20" s="5" t="s">
        <v>42</v>
      </c>
      <c r="C20" s="18">
        <f>IF(tp_ok,ROUNDUP(tp_n/(1-N(tp_nr)),0),"")</f>
        <v>467.0</v>
      </c>
      <c r="D20" s="7" t="s">
        <v>43</v>
      </c>
    </row>
    <row r="21" spans="2:4">
      <c r="B21" s="5" t="s">
        <v>44</v>
      </c>
      <c r="C21" s="19">
        <f>IF(AND(tp_ok,tp_pob&lt;&gt;""),tp_n/tp_pob,"")</f>
        <v>0.03008064516129032</v>
      </c>
    </row>
    <row r="23" spans="2:4">
      <c r="B23" s="4" t="s">
        <v>45</v>
      </c>
    </row>
    <row r="24" spans="2:4" ht="27" customHeight="1">
      <c r="B24" s="20" t="str">
        <f>IF(tp_ok,IF(ABS(tp_p-0.5)&lt;1E-9,"Con p = 0,5 estás usando el caso más exigente, que es lo correcto cuando no tenés una estimación previa: cualquier otro valor daría una muestra más chica.","Con p = 0,5 harían falta "&amp;ROUNDUP(IF(tp_pob="",(tp_z^2*0.25/tp_margen^2*IF(tp_deff="",1,tp_deff)),(tp_z^2*0.25/tp_margen^2*IF(tp_deff="",1,tp_deff))/(1+((tp_z^2*0.25/tp_margen^2*IF(tp_deff="",1,tp_deff))-1)/tp_pob)),0)&amp;" casos. Usar tu p es válido solo si ese valor viene de un estudio previo y no del resultado que esperás obtener."),"")</f>
        <v>Con p = 0,5 estás usando el caso más exigente, que es lo correcto cuando no tenés una estimación previa: cualquier otro valor daría una muestra más chica.</v>
      </c>
      <c r="C24" s="20"/>
      <c r="D24" s="20"/>
    </row>
    <row r="25" spans="2:4" ht="27" customHeight="1">
      <c r="B25" s="20">
        <f>IF(tp_ok,IF(tp_pob="","",IF(tp_n0d/tp_pob&gt;0.05,"La corrección por población finita bajó el tamaño de "&amp;ROUNDUP(tp_n0d,0)&amp;" a "&amp;tp_n&amp;" casos.","")),"")</f>
        <v/>
      </c>
      <c r="C25" s="20"/>
      <c r="D25" s="20"/>
    </row>
    <row r="26" spans="2:4" ht="27" customHeight="1">
      <c r="B26" s="20">
        <f>IF(tp_ok,IF(AND(tp_pob&lt;&gt;"",tp_fraccion&gt;=0.5),"La muestra es el "&amp;FIXED(tp_fraccion*100,0)&amp;" % de la población. A esa altura conviene preguntarse si no sale más a cuenta censar: relevar a todos elimina el error muestral.",""),"")</f>
        <v/>
      </c>
      <c r="C26" s="20"/>
      <c r="D26" s="20"/>
    </row>
    <row r="27" spans="2:4" ht="27" customHeight="1">
      <c r="B27" s="20">
        <f>IF(tp_ok,IF(AND(tp_pob&lt;&gt;"",tp_contactar&gt;tp_pob),"Con la no respuesta prevista habría que contactar "&amp;tp_contactar&amp;" casos, más de los "&amp;tp_pob&amp;" que tiene la población: aun censando, no se llega al tamaño calculado.",""),"")</f>
        <v/>
      </c>
      <c r="C27" s="20"/>
      <c r="D27" s="20"/>
    </row>
    <row r="29" spans="2:4">
      <c r="B29" s="4" t="s">
        <v>46</v>
      </c>
    </row>
    <row r="30" spans="2:4" ht="64" customHeight="1">
      <c r="B30" s="21" t="str">
        <f>IF(tp_ok,"Para estimar "&amp;IF(TRIM(tp_objetivo)="","una proporción",TRIM(tp_objetivo))&amp;" con un margen de error de ± "&amp;IF(ROUND(ROUND(tp_margen*100,2),0)=ROUND(tp_margen*100,2),FIXED(ROUND(tp_margen*100,2),0),IF(ROUND(ROUND(tp_margen*100,2),1)=ROUND(tp_margen*100,2),FIXED(ROUND(tp_margen*100,2),1),FIXED(ROUND(tp_margen*100,2),2)))&amp;" puntos porcentuales y un nivel de confianza del "&amp;IF(ROUND(ROUND(tp_conf*100,2),0)=ROUND(tp_conf*100,2),FIXED(ROUND(tp_conf*100,2),0),IF(ROUND(ROUND(tp_conf*100,2),1)=ROUND(tp_conf*100,2),FIXED(ROUND(tp_conf*100,2),1),FIXED(ROUND(tp_conf*100,2),2)))&amp;" %, suponiendo una proporción de "&amp;IF(ROUND(ROUND(tp_p*100,2),0)=ROUND(tp_p*100,2),FIXED(ROUND(tp_p*100,2),0),IF(ROUND(ROUND(tp_p*100,2),1)=ROUND(tp_p*100,2),FIXED(ROUND(tp_p*100,2),1),FIXED(ROUND(tp_p*100,2),2)))&amp;" %"&amp;IF(ABS(tp_p-0.5)&lt;1E-9," (el caso más desfavorable)","")&amp;IF(tp_pob="","",", en una población de "&amp;FIXED(tp_pob,0)&amp;" casos")&amp;IF(IF(tp_deff="",1,tp_deff)=1,"",", con un efecto de diseño de "&amp;IF(ROUND(IF(tp_deff="",1,tp_deff),0)=IF(tp_deff="",1,tp_deff),FIXED(IF(tp_deff="",1,tp_deff),0),IF(ROUND(IF(tp_deff="",1,tp_deff),1)=IF(tp_deff="",1,tp_deff),FIXED(IF(tp_deff="",1,tp_deff),1),FIXED(IF(tp_deff="",1,tp_deff),2))))&amp;", se calculó un tamaño de muestra de "&amp;FIXED(tp_n,0)&amp;" casos"&amp;IF(N(tp_nr)=0,".",". Previendo un "&amp;IF(ROUND(ROUND(N(tp_nr)*100,2),0)=ROUND(N(tp_nr)*100,2),FIXED(ROUND(N(tp_nr)*100,2),0),IF(ROUND(ROUND(N(tp_nr)*100,2),1)=ROUND(N(tp_nr)*100,2),FIXED(ROUND(N(tp_nr)*100,2),1),FIXED(ROUND(N(tp_nr)*100,2),2)))&amp;" % de no respuesta, se contactarán "&amp;FIXED(tp_contactar,0)&amp;" casos."),"Faltan datos o hay alguno fuera de rango: revisá las celdas verdes.")</f>
        <v>Para estimar la proporción de hogares con acceso a internet con un margen de error de ± 5 puntos porcentuales y un nivel de confianza del 95 %, suponiendo una proporción de 50 % (el caso más desfavorable), en una población de 12,400 casos, se calculó un tamaño de muestra de 373 casos. Previendo un 20 % de no respuesta, se contactarán 467 casos.</v>
      </c>
      <c r="C30" s="21"/>
      <c r="D30" s="21"/>
    </row>
    <row r="31" spans="2:4" ht="27" customHeight="1">
      <c r="B31" s="7" t="s">
        <v>47</v>
      </c>
      <c r="C31" s="7"/>
      <c r="D31" s="7"/>
    </row>
  </sheetData>
  <mergeCells count="7">
    <mergeCell ref="B24:D24"/>
    <mergeCell ref="B25:D25"/>
    <mergeCell ref="B26:D26"/>
    <mergeCell ref="B27:D27"/>
    <mergeCell ref="B30:D30"/>
    <mergeCell ref="B31:D31"/>
    <mergeCell ref="F5:I5"/>
  </mergeCells>
  <dataValidations count="6">
    <dataValidation type="decimal" allowBlank="1" showInputMessage="1" showErrorMessage="1" errorTitle="Nivel de confianza" error="Tiene que ser un porcentaje entre 50 % y 99,99 %." promptTitle="Nivel de confianza" prompt="Entre 50 % y 99,99 %. Lo habitual es 95 %." sqref="C6">
      <formula1>0.5</formula1>
      <formula2>0.9999</formula2>
    </dataValidation>
    <dataValidation type="decimal" allowBlank="1" showInputMessage="1" showErrorMessage="1" errorTitle="Valor fuera de rango" error="El margen tiene que estar entre 0,01 % y 50 %." sqref="C7">
      <formula1>0.0001</formula1>
      <formula2>0.5</formula2>
    </dataValidation>
    <dataValidation type="decimal" allowBlank="1" showInputMessage="1" showErrorMessage="1" errorTitle="Valor fuera de rango" error="La proporción esperada va entre 0 % y 100 %." sqref="C8">
      <formula1>0</formula1>
      <formula2>1</formula2>
    </dataValidation>
    <dataValidation type="whole" allowBlank="1" showInputMessage="1" showErrorMessage="1" errorTitle="Valor fuera de rango" error="El tamaño de la población es un número entero positivo." sqref="C9">
      <formula1>1</formula1>
      <formula2>2000000000</formula2>
    </dataValidation>
    <dataValidation type="decimal" allowBlank="1" showInputMessage="1" showErrorMessage="1" errorTitle="Valor fuera de rango" error="El efecto de diseño tiene que ser mayor que cero; 1 es sin efecto." sqref="C10">
      <formula1>0.01</formula1>
      <formula2>100</formula2>
    </dataValidation>
    <dataValidation type="decimal" allowBlank="1" showInputMessage="1" showErrorMessage="1" errorTitle="Valor fuera de rango" error="La no respuesta va entre 0 % y 99 %." sqref="C11">
      <formula1>0</formula1>
      <formula2>0.99</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I33"/>
  <sheetViews>
    <sheetView showGridLines="0" workbookViewId="0"/>
  </sheetViews>
  <sheetFormatPr defaultRowHeight="15"/>
  <cols>
    <col min="1" max="1" width="2.7109375" customWidth="1"/>
    <col min="2" max="2" width="40.7109375" customWidth="1"/>
    <col min="3" max="3" width="18.7109375" customWidth="1"/>
    <col min="4" max="4" width="58.7109375" customWidth="1"/>
    <col min="5" max="5" width="3.7109375" customWidth="1"/>
    <col min="6" max="6" width="16.7109375" customWidth="1"/>
    <col min="7" max="9" width="11.7109375" customWidth="1"/>
  </cols>
  <sheetData>
    <row r="1" spans="2:9">
      <c r="B1" s="1" t="s">
        <v>52</v>
      </c>
    </row>
    <row r="2" spans="2:9">
      <c r="B2" s="2" t="s">
        <v>53</v>
      </c>
    </row>
    <row r="4" spans="2:9">
      <c r="B4" s="4" t="s">
        <v>14</v>
      </c>
      <c r="F4" s="4" t="s">
        <v>48</v>
      </c>
    </row>
    <row r="5" spans="2:9" ht="27" customHeight="1">
      <c r="B5" s="5" t="s">
        <v>15</v>
      </c>
      <c r="C5" s="8" t="s">
        <v>54</v>
      </c>
      <c r="F5" s="7" t="s">
        <v>49</v>
      </c>
      <c r="G5" s="7"/>
      <c r="H5" s="7"/>
      <c r="I5" s="7"/>
    </row>
    <row r="6" spans="2:9">
      <c r="B6" s="5" t="s">
        <v>55</v>
      </c>
      <c r="C6" s="8" t="s">
        <v>56</v>
      </c>
      <c r="D6" s="7" t="s">
        <v>57</v>
      </c>
      <c r="F6" s="10" t="s">
        <v>50</v>
      </c>
      <c r="G6" s="11">
        <v>0.9</v>
      </c>
      <c r="H6" s="11">
        <v>0.95</v>
      </c>
      <c r="I6" s="11">
        <v>0.99</v>
      </c>
    </row>
    <row r="7" spans="2:9">
      <c r="B7" s="5" t="s">
        <v>17</v>
      </c>
      <c r="C7" s="9">
        <v>0.95</v>
      </c>
      <c r="D7" s="7" t="s">
        <v>18</v>
      </c>
      <c r="F7" s="22">
        <f>IF(tm_ok,tm_margen*0.5,"")</f>
        <v>2.5</v>
      </c>
      <c r="G7" s="13">
        <f>IF(tm_ok,ROUNDUP(IF(tm_pob="",(_xlfn.NORM.S.INV(1-(1-G$6)/2)^2*tm_desvio^2/$F7^2*IF(tm_deff="",1,tm_deff)),(_xlfn.NORM.S.INV(1-(1-G$6)/2)^2*tm_desvio^2/$F7^2*IF(tm_deff="",1,tm_deff))/(1+((_xlfn.NORM.S.INV(1-(1-G$6)/2)^2*tm_desvio^2/$F7^2*IF(tm_deff="",1,tm_deff))-1)/tm_pob)),0),"")</f>
        <v>174.0</v>
      </c>
      <c r="H7" s="13">
        <f>IF(tm_ok,ROUNDUP(IF(tm_pob="",(_xlfn.NORM.S.INV(1-(1-H$6)/2)^2*tm_desvio^2/$F7^2*IF(tm_deff="",1,tm_deff)),(_xlfn.NORM.S.INV(1-(1-H$6)/2)^2*tm_desvio^2/$F7^2*IF(tm_deff="",1,tm_deff))/(1+((_xlfn.NORM.S.INV(1-(1-H$6)/2)^2*tm_desvio^2/$F7^2*IF(tm_deff="",1,tm_deff))-1)/tm_pob)),0),"")</f>
        <v>246.0</v>
      </c>
      <c r="I7" s="13">
        <f>IF(tm_ok,ROUNDUP(IF(tm_pob="",(_xlfn.NORM.S.INV(1-(1-I$6)/2)^2*tm_desvio^2/$F7^2*IF(tm_deff="",1,tm_deff)),(_xlfn.NORM.S.INV(1-(1-I$6)/2)^2*tm_desvio^2/$F7^2*IF(tm_deff="",1,tm_deff))/(1+((_xlfn.NORM.S.INV(1-(1-I$6)/2)^2*tm_desvio^2/$F7^2*IF(tm_deff="",1,tm_deff))-1)/tm_pob)),0),"")</f>
        <v>425.0</v>
      </c>
    </row>
    <row r="8" spans="2:9">
      <c r="B8" s="5" t="s">
        <v>19</v>
      </c>
      <c r="C8" s="15">
        <v>5</v>
      </c>
      <c r="D8" s="7" t="s">
        <v>58</v>
      </c>
      <c r="F8" s="22">
        <f>IF(tm_ok,tm_margen*0.75,"")</f>
        <v>3.75</v>
      </c>
      <c r="G8" s="13">
        <f>IF(tm_ok,ROUNDUP(IF(tm_pob="",(_xlfn.NORM.S.INV(1-(1-G$6)/2)^2*tm_desvio^2/$F8^2*IF(tm_deff="",1,tm_deff)),(_xlfn.NORM.S.INV(1-(1-G$6)/2)^2*tm_desvio^2/$F8^2*IF(tm_deff="",1,tm_deff))/(1+((_xlfn.NORM.S.INV(1-(1-G$6)/2)^2*tm_desvio^2/$F8^2*IF(tm_deff="",1,tm_deff))-1)/tm_pob)),0),"")</f>
        <v>77.0</v>
      </c>
      <c r="H8" s="13">
        <f>IF(tm_ok,ROUNDUP(IF(tm_pob="",(_xlfn.NORM.S.INV(1-(1-H$6)/2)^2*tm_desvio^2/$F8^2*IF(tm_deff="",1,tm_deff)),(_xlfn.NORM.S.INV(1-(1-H$6)/2)^2*tm_desvio^2/$F8^2*IF(tm_deff="",1,tm_deff))/(1+((_xlfn.NORM.S.INV(1-(1-H$6)/2)^2*tm_desvio^2/$F8^2*IF(tm_deff="",1,tm_deff))-1)/tm_pob)),0),"")</f>
        <v>110.0</v>
      </c>
      <c r="I8" s="13">
        <f>IF(tm_ok,ROUNDUP(IF(tm_pob="",(_xlfn.NORM.S.INV(1-(1-I$6)/2)^2*tm_desvio^2/$F8^2*IF(tm_deff="",1,tm_deff)),(_xlfn.NORM.S.INV(1-(1-I$6)/2)^2*tm_desvio^2/$F8^2*IF(tm_deff="",1,tm_deff))/(1+((_xlfn.NORM.S.INV(1-(1-I$6)/2)^2*tm_desvio^2/$F8^2*IF(tm_deff="",1,tm_deff))-1)/tm_pob)),0),"")</f>
        <v>189.0</v>
      </c>
    </row>
    <row r="9" spans="2:9">
      <c r="B9" s="5" t="s">
        <v>59</v>
      </c>
      <c r="C9" s="15">
        <v>20</v>
      </c>
      <c r="D9" s="7" t="s">
        <v>60</v>
      </c>
      <c r="F9" s="22">
        <f>IF(tm_ok,tm_margen*1,"")</f>
        <v>5.0</v>
      </c>
      <c r="G9" s="13">
        <f>IF(tm_ok,ROUNDUP(IF(tm_pob="",(_xlfn.NORM.S.INV(1-(1-G$6)/2)^2*tm_desvio^2/$F9^2*IF(tm_deff="",1,tm_deff)),(_xlfn.NORM.S.INV(1-(1-G$6)/2)^2*tm_desvio^2/$F9^2*IF(tm_deff="",1,tm_deff))/(1+((_xlfn.NORM.S.INV(1-(1-G$6)/2)^2*tm_desvio^2/$F9^2*IF(tm_deff="",1,tm_deff))-1)/tm_pob)),0),"")</f>
        <v>44.0</v>
      </c>
      <c r="H9" s="13">
        <f>IF(tm_ok,ROUNDUP(IF(tm_pob="",(_xlfn.NORM.S.INV(1-(1-H$6)/2)^2*tm_desvio^2/$F9^2*IF(tm_deff="",1,tm_deff)),(_xlfn.NORM.S.INV(1-(1-H$6)/2)^2*tm_desvio^2/$F9^2*IF(tm_deff="",1,tm_deff))/(1+((_xlfn.NORM.S.INV(1-(1-H$6)/2)^2*tm_desvio^2/$F9^2*IF(tm_deff="",1,tm_deff))-1)/tm_pob)),0),"")</f>
        <v>62.0</v>
      </c>
      <c r="I9" s="13">
        <f>IF(tm_ok,ROUNDUP(IF(tm_pob="",(_xlfn.NORM.S.INV(1-(1-I$6)/2)^2*tm_desvio^2/$F9^2*IF(tm_deff="",1,tm_deff)),(_xlfn.NORM.S.INV(1-(1-I$6)/2)^2*tm_desvio^2/$F9^2*IF(tm_deff="",1,tm_deff))/(1+((_xlfn.NORM.S.INV(1-(1-I$6)/2)^2*tm_desvio^2/$F9^2*IF(tm_deff="",1,tm_deff))-1)/tm_pob)),0),"")</f>
        <v>107.0</v>
      </c>
    </row>
    <row r="10" spans="2:9">
      <c r="B10" s="5" t="s">
        <v>23</v>
      </c>
      <c r="C10" s="14"/>
      <c r="D10" s="7" t="s">
        <v>24</v>
      </c>
      <c r="F10" s="22">
        <f>IF(tm_ok,tm_margen*1.5,"")</f>
        <v>7.5</v>
      </c>
      <c r="G10" s="13">
        <f>IF(tm_ok,ROUNDUP(IF(tm_pob="",(_xlfn.NORM.S.INV(1-(1-G$6)/2)^2*tm_desvio^2/$F10^2*IF(tm_deff="",1,tm_deff)),(_xlfn.NORM.S.INV(1-(1-G$6)/2)^2*tm_desvio^2/$F10^2*IF(tm_deff="",1,tm_deff))/(1+((_xlfn.NORM.S.INV(1-(1-G$6)/2)^2*tm_desvio^2/$F10^2*IF(tm_deff="",1,tm_deff))-1)/tm_pob)),0),"")</f>
        <v>20.0</v>
      </c>
      <c r="H10" s="13">
        <f>IF(tm_ok,ROUNDUP(IF(tm_pob="",(_xlfn.NORM.S.INV(1-(1-H$6)/2)^2*tm_desvio^2/$F10^2*IF(tm_deff="",1,tm_deff)),(_xlfn.NORM.S.INV(1-(1-H$6)/2)^2*tm_desvio^2/$F10^2*IF(tm_deff="",1,tm_deff))/(1+((_xlfn.NORM.S.INV(1-(1-H$6)/2)^2*tm_desvio^2/$F10^2*IF(tm_deff="",1,tm_deff))-1)/tm_pob)),0),"")</f>
        <v>28.0</v>
      </c>
      <c r="I10" s="13">
        <f>IF(tm_ok,ROUNDUP(IF(tm_pob="",(_xlfn.NORM.S.INV(1-(1-I$6)/2)^2*tm_desvio^2/$F10^2*IF(tm_deff="",1,tm_deff)),(_xlfn.NORM.S.INV(1-(1-I$6)/2)^2*tm_desvio^2/$F10^2*IF(tm_deff="",1,tm_deff))/(1+((_xlfn.NORM.S.INV(1-(1-I$6)/2)^2*tm_desvio^2/$F10^2*IF(tm_deff="",1,tm_deff))-1)/tm_pob)),0),"")</f>
        <v>48.0</v>
      </c>
    </row>
    <row r="11" spans="2:9">
      <c r="B11" s="5" t="s">
        <v>25</v>
      </c>
      <c r="C11" s="15">
        <v>1</v>
      </c>
      <c r="D11" s="7" t="s">
        <v>26</v>
      </c>
      <c r="F11" s="22">
        <f>IF(tm_ok,tm_margen*2,"")</f>
        <v>10.0</v>
      </c>
      <c r="G11" s="13">
        <f>IF(tm_ok,ROUNDUP(IF(tm_pob="",(_xlfn.NORM.S.INV(1-(1-G$6)/2)^2*tm_desvio^2/$F11^2*IF(tm_deff="",1,tm_deff)),(_xlfn.NORM.S.INV(1-(1-G$6)/2)^2*tm_desvio^2/$F11^2*IF(tm_deff="",1,tm_deff))/(1+((_xlfn.NORM.S.INV(1-(1-G$6)/2)^2*tm_desvio^2/$F11^2*IF(tm_deff="",1,tm_deff))-1)/tm_pob)),0),"")</f>
        <v>11.0</v>
      </c>
      <c r="H11" s="13">
        <f>IF(tm_ok,ROUNDUP(IF(tm_pob="",(_xlfn.NORM.S.INV(1-(1-H$6)/2)^2*tm_desvio^2/$F11^2*IF(tm_deff="",1,tm_deff)),(_xlfn.NORM.S.INV(1-(1-H$6)/2)^2*tm_desvio^2/$F11^2*IF(tm_deff="",1,tm_deff))/(1+((_xlfn.NORM.S.INV(1-(1-H$6)/2)^2*tm_desvio^2/$F11^2*IF(tm_deff="",1,tm_deff))-1)/tm_pob)),0),"")</f>
        <v>16.0</v>
      </c>
      <c r="I11" s="13">
        <f>IF(tm_ok,ROUNDUP(IF(tm_pob="",(_xlfn.NORM.S.INV(1-(1-I$6)/2)^2*tm_desvio^2/$F11^2*IF(tm_deff="",1,tm_deff)),(_xlfn.NORM.S.INV(1-(1-I$6)/2)^2*tm_desvio^2/$F11^2*IF(tm_deff="",1,tm_deff))/(1+((_xlfn.NORM.S.INV(1-(1-I$6)/2)^2*tm_desvio^2/$F11^2*IF(tm_deff="",1,tm_deff))-1)/tm_pob)),0),"")</f>
        <v>27.0</v>
      </c>
    </row>
    <row r="12" spans="2:9">
      <c r="B12" s="5" t="s">
        <v>27</v>
      </c>
      <c r="C12" s="9">
        <v>0.1</v>
      </c>
      <c r="D12" s="7" t="s">
        <v>28</v>
      </c>
    </row>
    <row r="13" spans="2:9">
      <c r="F13" s="7" t="s">
        <v>63</v>
      </c>
    </row>
    <row r="14" spans="2:9">
      <c r="B14" s="4" t="s">
        <v>29</v>
      </c>
    </row>
    <row r="15" spans="2:9">
      <c r="B15" s="5" t="s">
        <v>30</v>
      </c>
      <c r="C15" s="5" t="b">
        <f>AND(ISNUMBER(tm_conf),tm_conf&gt;0,tm_conf&lt;1,ISNUMBER(tm_margen),tm_margen&gt;0,ISNUMBER(tm_desvio),tm_desvio&gt;0,OR(tm_pob="",AND(ISNUMBER(tm_pob),tm_pob&gt;0)),OR(tm_deff="",AND(ISNUMBER(tm_deff),tm_deff&gt;0)),OR(tm_nr="",AND(ISNUMBER(tm_nr),tm_nr&gt;=0,tm_nr&lt;1)))</f>
        <v>1</v>
      </c>
      <c r="D15" s="7" t="s">
        <v>31</v>
      </c>
    </row>
    <row r="16" spans="2:9">
      <c r="B16" s="5" t="s">
        <v>32</v>
      </c>
      <c r="C16" s="16">
        <f>IF(tm_ok,_xlfn.NORM.S.INV(1-(1-tm_conf)/2),"")</f>
        <v>1.9599639845400536</v>
      </c>
      <c r="D16" s="7" t="s">
        <v>33</v>
      </c>
    </row>
    <row r="17" spans="2:4">
      <c r="B17" s="5" t="s">
        <v>34</v>
      </c>
      <c r="C17" s="17">
        <f>IF(tm_ok,tm_z^2*tm_desvio^2/tm_margen^2,"")</f>
        <v>61.46334113110598</v>
      </c>
      <c r="D17" s="7" t="s">
        <v>61</v>
      </c>
    </row>
    <row r="18" spans="2:4">
      <c r="B18" s="5" t="s">
        <v>36</v>
      </c>
      <c r="C18" s="17">
        <f>IF(tm_ok,tm_n0*IF(tm_deff="",1,tm_deff),"")</f>
        <v>61.46334113110598</v>
      </c>
      <c r="D18" s="7" t="s">
        <v>37</v>
      </c>
    </row>
    <row r="19" spans="2:4">
      <c r="B19" s="5" t="s">
        <v>38</v>
      </c>
      <c r="C19" s="17">
        <f>IF(tm_ok,IF(tm_pob="",tm_n0d,tm_n0d/(1+(tm_n0d-1)/tm_pob)),"")</f>
        <v>61.46334113110598</v>
      </c>
      <c r="D19" s="7" t="s">
        <v>39</v>
      </c>
    </row>
    <row r="20" spans="2:4">
      <c r="B20" s="5" t="s">
        <v>40</v>
      </c>
      <c r="C20" s="18">
        <f>IF(tm_ok,ROUNDUP(tm_nfpc,0),"")</f>
        <v>62.0</v>
      </c>
      <c r="D20" s="7" t="s">
        <v>41</v>
      </c>
    </row>
    <row r="21" spans="2:4">
      <c r="B21" s="5" t="s">
        <v>42</v>
      </c>
      <c r="C21" s="18">
        <f>IF(tm_ok,ROUNDUP(tm_n/(1-N(tm_nr)),0),"")</f>
        <v>69.0</v>
      </c>
      <c r="D21" s="7" t="s">
        <v>43</v>
      </c>
    </row>
    <row r="22" spans="2:4">
      <c r="B22" s="5" t="s">
        <v>44</v>
      </c>
      <c r="C22" s="19">
        <f>IF(AND(tm_ok,tm_pob&lt;&gt;""),tm_n/tm_pob,"")</f>
        <v/>
      </c>
    </row>
    <row r="24" spans="2:4">
      <c r="B24" s="4" t="s">
        <v>45</v>
      </c>
    </row>
    <row r="25" spans="2:4" ht="27" customHeight="1">
      <c r="B25" s="20">
        <f>IF(tm_ok,IF(tm_nfpc&lt;30,"El resultado es menor a 30, donde la diferencia entre z y t empieza a pesar. Este número queda algo corto: conviene recalcularlo con la t, o tomarlo como piso.",""),"")</f>
        <v/>
      </c>
      <c r="C25" s="20"/>
      <c r="D25" s="20"/>
    </row>
    <row r="26" spans="2:4" ht="27" customHeight="1">
      <c r="B26" s="20" t="str">
        <f>IF(tm_ok,"El desvío que pusiste es una suposición sobre la población, no un dato. De dónde salga —un estudio previo, una prueba piloto, el rango dividido 4— hay que declararlo en la metodología.","")</f>
        <v>El desvío que pusiste es una suposición sobre la población, no un dato. De dónde salga —un estudio previo, una prueba piloto, el rango dividido 4— hay que declararlo en la metodología.</v>
      </c>
      <c r="C26" s="20"/>
      <c r="D26" s="20"/>
    </row>
    <row r="27" spans="2:4" ht="27" customHeight="1">
      <c r="B27" s="20">
        <f>IF(tm_ok,IF(tm_pob="","",IF(tm_n0d/tm_pob&gt;0.05,"La corrección por población finita bajó el tamaño de "&amp;ROUNDUP(tm_n0d,0)&amp;" a "&amp;tm_n&amp;" casos.","")),"")</f>
        <v/>
      </c>
      <c r="C27" s="20"/>
      <c r="D27" s="20"/>
    </row>
    <row r="28" spans="2:4" ht="27" customHeight="1">
      <c r="B28" s="20">
        <f>IF(tm_ok,IF(AND(tm_pob&lt;&gt;"",tm_fraccion&gt;=0.5),"La muestra es el "&amp;FIXED(tm_fraccion*100,0)&amp;" % de la población. A esa altura conviene preguntarse si no sale más a cuenta censar: relevar a todos elimina el error muestral.",""),"")</f>
        <v/>
      </c>
      <c r="C28" s="20"/>
      <c r="D28" s="20"/>
    </row>
    <row r="29" spans="2:4" ht="27" customHeight="1">
      <c r="B29" s="20">
        <f>IF(tm_ok,IF(AND(tm_pob&lt;&gt;"",tm_contactar&gt;tm_pob),"Con la no respuesta prevista habría que contactar "&amp;tm_contactar&amp;" casos, más de los "&amp;tm_pob&amp;" que tiene la población: aun censando, no se llega al tamaño calculado.",""),"")</f>
        <v/>
      </c>
      <c r="C29" s="20"/>
      <c r="D29" s="20"/>
    </row>
    <row r="31" spans="2:4">
      <c r="B31" s="4" t="s">
        <v>46</v>
      </c>
    </row>
    <row r="32" spans="2:4" ht="64" customHeight="1">
      <c r="B32" s="21" t="str">
        <f>IF(tm_ok,"Para estimar "&amp;IF(TRIM(tm_objetivo)="","una media",TRIM(tm_objetivo))&amp;" con un margen de error de ± "&amp;IF(ROUND(tm_margen,0)=tm_margen,FIXED(tm_margen,0),IF(ROUND(tm_margen,1)=tm_margen,FIXED(tm_margen,1),FIXED(tm_margen,2)))&amp;IF(TRIM(tm_unidad)="",""," "&amp;TRIM(tm_unidad))&amp;" y un nivel de confianza del "&amp;IF(ROUND(ROUND(tm_conf*100,2),0)=ROUND(tm_conf*100,2),FIXED(ROUND(tm_conf*100,2),0),IF(ROUND(ROUND(tm_conf*100,2),1)=ROUND(tm_conf*100,2),FIXED(ROUND(tm_conf*100,2),1),FIXED(ROUND(tm_conf*100,2),2)))&amp;" %, suponiendo un desvío estándar de "&amp;IF(ROUND(tm_desvio,0)=tm_desvio,FIXED(tm_desvio,0),IF(ROUND(tm_desvio,1)=tm_desvio,FIXED(tm_desvio,1),FIXED(tm_desvio,2)))&amp;IF(TRIM(tm_unidad)="",""," "&amp;TRIM(tm_unidad))&amp;IF(tm_pob="","",", en una población de "&amp;FIXED(tm_pob,0)&amp;" casos")&amp;IF(IF(tm_deff="",1,tm_deff)=1,"",", con un efecto de diseño de "&amp;IF(ROUND(IF(tm_deff="",1,tm_deff),0)=IF(tm_deff="",1,tm_deff),FIXED(IF(tm_deff="",1,tm_deff),0),IF(ROUND(IF(tm_deff="",1,tm_deff),1)=IF(tm_deff="",1,tm_deff),FIXED(IF(tm_deff="",1,tm_deff),1),FIXED(IF(tm_deff="",1,tm_deff),2))))&amp;", se calculó un tamaño de muestra de "&amp;FIXED(tm_n,0)&amp;" casos"&amp;IF(N(tm_nr)=0,".",". Previendo un "&amp;IF(ROUND(ROUND(N(tm_nr)*100,2),0)=ROUND(N(tm_nr)*100,2),FIXED(ROUND(N(tm_nr)*100,2),0),IF(ROUND(ROUND(N(tm_nr)*100,2),1)=ROUND(N(tm_nr)*100,2),FIXED(ROUND(N(tm_nr)*100,2),1),FIXED(ROUND(N(tm_nr)*100,2),2)))&amp;" % de no respuesta, se contactarán "&amp;FIXED(tm_contactar,0)&amp;" casos."),"Faltan datos o hay alguno fuera de rango: revisá las celdas verdes.")</f>
        <v>Para estimar el tiempo medio de espera en la guardia con un margen de error de ± 5 minutos y un nivel de confianza del 95 %, suponiendo un desvío estándar de 20 minutos, se calculó un tamaño de muestra de 62 casos. Previendo un 10 % de no respuesta, se contactarán 69 casos.</v>
      </c>
      <c r="C32" s="21"/>
      <c r="D32" s="21"/>
    </row>
    <row r="33" spans="2:4" ht="27" customHeight="1">
      <c r="B33" s="7" t="s">
        <v>62</v>
      </c>
      <c r="C33" s="7"/>
      <c r="D33" s="7"/>
    </row>
  </sheetData>
  <mergeCells count="8">
    <mergeCell ref="B25:D25"/>
    <mergeCell ref="B26:D26"/>
    <mergeCell ref="B27:D27"/>
    <mergeCell ref="B28:D28"/>
    <mergeCell ref="B29:D29"/>
    <mergeCell ref="B32:D32"/>
    <mergeCell ref="B33:D33"/>
    <mergeCell ref="F5:I5"/>
  </mergeCells>
  <dataValidations count="6">
    <dataValidation type="decimal" allowBlank="1" showInputMessage="1" showErrorMessage="1" errorTitle="Nivel de confianza" error="Tiene que ser un porcentaje entre 50 % y 99,99 %." promptTitle="Nivel de confianza" prompt="Entre 50 % y 99,99 %. Lo habitual es 95 %." sqref="C7">
      <formula1>0.5</formula1>
      <formula2>0.9999</formula2>
    </dataValidation>
    <dataValidation type="decimal" allowBlank="1" showInputMessage="1" showErrorMessage="1" errorTitle="Valor fuera de rango" error="El margen tiene que ser mayor que cero." sqref="C8">
      <formula1>1e-12</formula1>
      <formula2>1000000000000000.0</formula2>
    </dataValidation>
    <dataValidation type="decimal" allowBlank="1" showInputMessage="1" showErrorMessage="1" errorTitle="Valor fuera de rango" error="El desvío tiene que ser mayor que cero." sqref="C9">
      <formula1>1e-12</formula1>
      <formula2>1000000000000000.0</formula2>
    </dataValidation>
    <dataValidation type="whole" allowBlank="1" showInputMessage="1" showErrorMessage="1" errorTitle="Valor fuera de rango" error="El tamaño de la población es un número entero positivo." sqref="C10">
      <formula1>1</formula1>
      <formula2>2000000000</formula2>
    </dataValidation>
    <dataValidation type="decimal" allowBlank="1" showInputMessage="1" showErrorMessage="1" errorTitle="Valor fuera de rango" error="El efecto de diseño tiene que ser mayor que cero; 1 es sin efecto." sqref="C11">
      <formula1>0.01</formula1>
      <formula2>100</formula2>
    </dataValidation>
    <dataValidation type="decimal" allowBlank="1" showInputMessage="1" showErrorMessage="1" errorTitle="Valor fuera de rango" error="La no respuesta va entre 0 % y 99 %." sqref="C12">
      <formula1>0</formula1>
      <formula2>0.99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86</vt:i4>
      </vt:variant>
    </vt:vector>
  </HeadingPairs>
  <TitlesOfParts>
    <vt:vector size="89" baseType="lpstr">
      <vt:lpstr>Léame</vt:lpstr>
      <vt:lpstr>Proporción</vt:lpstr>
      <vt:lpstr>Media</vt:lpstr>
      <vt:lpstr>tm_aviso_censo</vt:lpstr>
      <vt:lpstr>tm_aviso_chica</vt:lpstr>
      <vt:lpstr>tm_aviso_desvio</vt:lpstr>
      <vt:lpstr>tm_aviso_fpc</vt:lpstr>
      <vt:lpstr>tm_aviso_pob</vt:lpstr>
      <vt:lpstr>tm_conf</vt:lpstr>
      <vt:lpstr>tm_contactar</vt:lpstr>
      <vt:lpstr>tm_deff</vt:lpstr>
      <vt:lpstr>tm_desvio</vt:lpstr>
      <vt:lpstr>tm_fraccion</vt:lpstr>
      <vt:lpstr>tm_margen</vt:lpstr>
      <vt:lpstr>tm_n0</vt:lpstr>
      <vt:lpstr>tm_n0d</vt:lpstr>
      <vt:lpstr>tm_n</vt:lpstr>
      <vt:lpstr>tm_nfpc</vt:lpstr>
      <vt:lpstr>tm_nr</vt:lpstr>
      <vt:lpstr>tm_objetivo</vt:lpstr>
      <vt:lpstr>tm_ok</vt:lpstr>
      <vt:lpstr>tm_pob</vt:lpstr>
      <vt:lpstr>tm_redaccion</vt:lpstr>
      <vt:lpstr>tm_sens_1_1</vt:lpstr>
      <vt:lpstr>tm_sens_1_2</vt:lpstr>
      <vt:lpstr>tm_sens_1_3</vt:lpstr>
      <vt:lpstr>tm_sens_2_1</vt:lpstr>
      <vt:lpstr>tm_sens_2_2</vt:lpstr>
      <vt:lpstr>tm_sens_2_3</vt:lpstr>
      <vt:lpstr>tm_sens_3_1</vt:lpstr>
      <vt:lpstr>tm_sens_3_2</vt:lpstr>
      <vt:lpstr>tm_sens_3_3</vt:lpstr>
      <vt:lpstr>tm_sens_4_1</vt:lpstr>
      <vt:lpstr>tm_sens_4_2</vt:lpstr>
      <vt:lpstr>tm_sens_4_3</vt:lpstr>
      <vt:lpstr>tm_sens_5_1</vt:lpstr>
      <vt:lpstr>tm_sens_5_2</vt:lpstr>
      <vt:lpstr>tm_sens_5_3</vt:lpstr>
      <vt:lpstr>tm_sens_margen_1</vt:lpstr>
      <vt:lpstr>tm_sens_margen_2</vt:lpstr>
      <vt:lpstr>tm_sens_margen_3</vt:lpstr>
      <vt:lpstr>tm_sens_margen_4</vt:lpstr>
      <vt:lpstr>tm_sens_margen_5</vt:lpstr>
      <vt:lpstr>tm_unidad</vt:lpstr>
      <vt:lpstr>tm_z</vt:lpstr>
      <vt:lpstr>tp_aviso_censo</vt:lpstr>
      <vt:lpstr>tp_aviso_fpc</vt:lpstr>
      <vt:lpstr>tp_aviso_p</vt:lpstr>
      <vt:lpstr>tp_aviso_pob</vt:lpstr>
      <vt:lpstr>tp_conf</vt:lpstr>
      <vt:lpstr>tp_contactar</vt:lpstr>
      <vt:lpstr>tp_deff</vt:lpstr>
      <vt:lpstr>tp_fraccion</vt:lpstr>
      <vt:lpstr>tp_margen</vt:lpstr>
      <vt:lpstr>tp_n0</vt:lpstr>
      <vt:lpstr>tp_n0d</vt:lpstr>
      <vt:lpstr>tp_n</vt:lpstr>
      <vt:lpstr>tp_nfpc</vt:lpstr>
      <vt:lpstr>tp_nr</vt:lpstr>
      <vt:lpstr>tp_objetivo</vt:lpstr>
      <vt:lpstr>tp_ok</vt:lpstr>
      <vt:lpstr>tp_p</vt:lpstr>
      <vt:lpstr>tp_pob</vt:lpstr>
      <vt:lpstr>tp_redaccion</vt:lpstr>
      <vt:lpstr>tp_sens_1_1</vt:lpstr>
      <vt:lpstr>tp_sens_1_2</vt:lpstr>
      <vt:lpstr>tp_sens_1_3</vt:lpstr>
      <vt:lpstr>tp_sens_2_1</vt:lpstr>
      <vt:lpstr>tp_sens_2_2</vt:lpstr>
      <vt:lpstr>tp_sens_2_3</vt:lpstr>
      <vt:lpstr>tp_sens_3_1</vt:lpstr>
      <vt:lpstr>tp_sens_3_2</vt:lpstr>
      <vt:lpstr>tp_sens_3_3</vt:lpstr>
      <vt:lpstr>tp_sens_4_1</vt:lpstr>
      <vt:lpstr>tp_sens_4_2</vt:lpstr>
      <vt:lpstr>tp_sens_4_3</vt:lpstr>
      <vt:lpstr>tp_sens_5_1</vt:lpstr>
      <vt:lpstr>tp_sens_5_2</vt:lpstr>
      <vt:lpstr>tp_sens_5_3</vt:lpstr>
      <vt:lpstr>tp_sens_6_1</vt:lpstr>
      <vt:lpstr>tp_sens_6_2</vt:lpstr>
      <vt:lpstr>tp_sens_6_3</vt:lpstr>
      <vt:lpstr>tp_sens_margen_1</vt:lpstr>
      <vt:lpstr>tp_sens_margen_2</vt:lpstr>
      <vt:lpstr>tp_sens_margen_3</vt:lpstr>
      <vt:lpstr>tp_sens_margen_4</vt:lpstr>
      <vt:lpstr>tp_sens_margen_5</vt:lpstr>
      <vt:lpstr>tp_sens_margen_6</vt:lpstr>
      <vt:lpstr>tp_z</vt:lpstr>
    </vt:vector>
  </TitlesOfParts>
  <Company>Mu3Sigma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Tamaño de muestra con justificación</dc:title>
  <dc:subject>Plantilla de estadistica.ar</dc:subject>
  <dc:creator>estadistica.ar</dc:creator>
  <dc:description>Plantilla de estadistica.ar · CC BY-NC-SA 4.0</dc:description>
  <cp:lastModifiedBy>estadistica.ar</cp:lastModifiedBy>
  <dcterms:created xsi:type="dcterms:W3CDTF">2026-09-22T00:00:00Z</dcterms:created>
  <dcterms:modified xsi:type="dcterms:W3CDTF">2026-09-22T00:00:00Z</dcterms:modified>
</cp:coreProperties>
</file>