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3"/>
  </bookViews>
  <sheets>
    <sheet name="Léame" sheetId="1" r:id="rId1"/>
    <sheet name="Criterios" sheetId="2" r:id="rId2"/>
    <sheet name="Objetivos" sheetId="3" r:id="rId3"/>
    <sheet name="Plan" sheetId="4" r:id="rId4"/>
    <sheet name="Árbol" sheetId="5" state="hidden" r:id="rId5"/>
  </sheets>
  <definedNames>
    <definedName name="pa_alfa">Criterios!$C$7</definedName>
    <definedName name="pa_atipicos">Criterios!$C$11</definedName>
    <definedName name="pa_claves">'Árbol'!$A$4:$A$1299</definedName>
    <definedName name="pa_colas">Criterios!$C$8</definedName>
    <definedName name="pa_completo_10">'Árbol'!$AC$13</definedName>
    <definedName name="pa_completo_11">'Árbol'!$AC$14</definedName>
    <definedName name="pa_completo_12">'Árbol'!$AC$15</definedName>
    <definedName name="pa_completo_13">'Árbol'!$AC$16</definedName>
    <definedName name="pa_completo_14">'Árbol'!$AC$17</definedName>
    <definedName name="pa_completo_15">'Árbol'!$AC$18</definedName>
    <definedName name="pa_completo_16">'Árbol'!$AC$19</definedName>
    <definedName name="pa_completo_17">'Árbol'!$AC$20</definedName>
    <definedName name="pa_completo_18">'Árbol'!$AC$21</definedName>
    <definedName name="pa_completo_19">'Árbol'!$AC$22</definedName>
    <definedName name="pa_completo_1">'Árbol'!$AC$4</definedName>
    <definedName name="pa_completo_20">'Árbol'!$AC$23</definedName>
    <definedName name="pa_completo_2">'Árbol'!$AC$5</definedName>
    <definedName name="pa_completo_3">'Árbol'!$AC$6</definedName>
    <definedName name="pa_completo_4">'Árbol'!$AC$7</definedName>
    <definedName name="pa_completo_5">'Árbol'!$AC$8</definedName>
    <definedName name="pa_completo_6">'Árbol'!$AC$9</definedName>
    <definedName name="pa_completo_7">'Árbol'!$AC$10</definedName>
    <definedName name="pa_completo_8">'Árbol'!$AC$11</definedName>
    <definedName name="pa_completo_9">'Árbol'!$AC$12</definedName>
    <definedName name="pa_faltan_10">'Árbol'!$AB$13</definedName>
    <definedName name="pa_faltan_11">'Árbol'!$AB$14</definedName>
    <definedName name="pa_faltan_12">'Árbol'!$AB$15</definedName>
    <definedName name="pa_faltan_13">'Árbol'!$AB$16</definedName>
    <definedName name="pa_faltan_14">'Árbol'!$AB$17</definedName>
    <definedName name="pa_faltan_15">'Árbol'!$AB$18</definedName>
    <definedName name="pa_faltan_16">'Árbol'!$AB$19</definedName>
    <definedName name="pa_faltan_17">'Árbol'!$AB$20</definedName>
    <definedName name="pa_faltan_18">'Árbol'!$AB$21</definedName>
    <definedName name="pa_faltan_19">'Árbol'!$AB$22</definedName>
    <definedName name="pa_faltan_1">'Árbol'!$AB$4</definedName>
    <definedName name="pa_faltan_20">'Árbol'!$AB$23</definedName>
    <definedName name="pa_faltan_2">'Árbol'!$AB$5</definedName>
    <definedName name="pa_faltan_3">'Árbol'!$AB$6</definedName>
    <definedName name="pa_faltan_4">'Árbol'!$AB$7</definedName>
    <definedName name="pa_faltan_5">'Árbol'!$AB$8</definedName>
    <definedName name="pa_faltan_6">'Árbol'!$AB$9</definedName>
    <definedName name="pa_faltan_7">'Árbol'!$AB$10</definedName>
    <definedName name="pa_faltan_8">'Árbol'!$AB$11</definedName>
    <definedName name="pa_faltan_9">'Árbol'!$AB$12</definedName>
    <definedName name="pa_faltantes">Criterios!$C$10</definedName>
    <definedName name="pa_fila_10">'Árbol'!$Y$13</definedName>
    <definedName name="pa_fila_11">'Árbol'!$Y$14</definedName>
    <definedName name="pa_fila_12">'Árbol'!$Y$15</definedName>
    <definedName name="pa_fila_13">'Árbol'!$Y$16</definedName>
    <definedName name="pa_fila_14">'Árbol'!$Y$17</definedName>
    <definedName name="pa_fila_15">'Árbol'!$Y$18</definedName>
    <definedName name="pa_fila_16">'Árbol'!$Y$19</definedName>
    <definedName name="pa_fila_17">'Árbol'!$Y$20</definedName>
    <definedName name="pa_fila_18">'Árbol'!$Y$21</definedName>
    <definedName name="pa_fila_19">'Árbol'!$Y$22</definedName>
    <definedName name="pa_fila_1">'Árbol'!$Y$4</definedName>
    <definedName name="pa_fila_20">'Árbol'!$Y$23</definedName>
    <definedName name="pa_fila_2">'Árbol'!$Y$5</definedName>
    <definedName name="pa_fila_3">'Árbol'!$Y$6</definedName>
    <definedName name="pa_fila_4">'Árbol'!$Y$7</definedName>
    <definedName name="pa_fila_5">'Árbol'!$Y$8</definedName>
    <definedName name="pa_fila_6">'Árbol'!$Y$9</definedName>
    <definedName name="pa_fila_7">'Árbol'!$Y$10</definedName>
    <definedName name="pa_fila_8">'Árbol'!$Y$11</definedName>
    <definedName name="pa_fila_9">'Árbol'!$Y$12</definedName>
    <definedName name="pa_forma_10">Objetivos!$L$15</definedName>
    <definedName name="pa_forma_11">Objetivos!$L$16</definedName>
    <definedName name="pa_forma_12">Objetivos!$L$17</definedName>
    <definedName name="pa_forma_13">Objetivos!$L$18</definedName>
    <definedName name="pa_forma_14">Objetivos!$L$19</definedName>
    <definedName name="pa_forma_15">Objetivos!$L$20</definedName>
    <definedName name="pa_forma_16">Objetivos!$L$21</definedName>
    <definedName name="pa_forma_17">Objetivos!$L$22</definedName>
    <definedName name="pa_forma_18">Objetivos!$L$23</definedName>
    <definedName name="pa_forma_19">Objetivos!$L$24</definedName>
    <definedName name="pa_forma_1">Objetivos!$L$6</definedName>
    <definedName name="pa_forma_20">Objetivos!$L$25</definedName>
    <definedName name="pa_forma_2">Objetivos!$L$7</definedName>
    <definedName name="pa_forma_3">Objetivos!$L$8</definedName>
    <definedName name="pa_forma_4">Objetivos!$L$9</definedName>
    <definedName name="pa_forma_5">Objetivos!$L$10</definedName>
    <definedName name="pa_forma_6">Objetivos!$L$11</definedName>
    <definedName name="pa_forma_7">Objetivos!$L$12</definedName>
    <definedName name="pa_forma_8">Objetivos!$L$13</definedName>
    <definedName name="pa_forma_9">Objetivos!$L$14</definedName>
    <definedName name="pa_grupos_10">Objetivos!$H$15</definedName>
    <definedName name="pa_grupos_11">Objetivos!$H$16</definedName>
    <definedName name="pa_grupos_12">Objetivos!$H$17</definedName>
    <definedName name="pa_grupos_13">Objetivos!$H$18</definedName>
    <definedName name="pa_grupos_14">Objetivos!$H$19</definedName>
    <definedName name="pa_grupos_15">Objetivos!$H$20</definedName>
    <definedName name="pa_grupos_16">Objetivos!$H$21</definedName>
    <definedName name="pa_grupos_17">Objetivos!$H$22</definedName>
    <definedName name="pa_grupos_18">Objetivos!$H$23</definedName>
    <definedName name="pa_grupos_19">Objetivos!$H$24</definedName>
    <definedName name="pa_grupos_1">Objetivos!$H$6</definedName>
    <definedName name="pa_grupos_20">Objetivos!$H$25</definedName>
    <definedName name="pa_grupos_2">Objetivos!$H$7</definedName>
    <definedName name="pa_grupos_3">Objetivos!$H$8</definedName>
    <definedName name="pa_grupos_4">Objetivos!$H$9</definedName>
    <definedName name="pa_grupos_5">Objetivos!$H$10</definedName>
    <definedName name="pa_grupos_6">Objetivos!$H$11</definedName>
    <definedName name="pa_grupos_7">Objetivos!$H$12</definedName>
    <definedName name="pa_grupos_8">Objetivos!$H$13</definedName>
    <definedName name="pa_grupos_9">Objetivos!$H$14</definedName>
    <definedName name="pa_hipotesis_10">Objetivos!$C$15</definedName>
    <definedName name="pa_hipotesis_11">Objetivos!$C$16</definedName>
    <definedName name="pa_hipotesis_12">Objetivos!$C$17</definedName>
    <definedName name="pa_hipotesis_13">Objetivos!$C$18</definedName>
    <definedName name="pa_hipotesis_14">Objetivos!$C$19</definedName>
    <definedName name="pa_hipotesis_15">Objetivos!$C$20</definedName>
    <definedName name="pa_hipotesis_16">Objetivos!$C$21</definedName>
    <definedName name="pa_hipotesis_17">Objetivos!$C$22</definedName>
    <definedName name="pa_hipotesis_18">Objetivos!$C$23</definedName>
    <definedName name="pa_hipotesis_19">Objetivos!$C$24</definedName>
    <definedName name="pa_hipotesis_1">Objetivos!$C$6</definedName>
    <definedName name="pa_hipotesis_20">Objetivos!$C$25</definedName>
    <definedName name="pa_hipotesis_2">Objetivos!$C$7</definedName>
    <definedName name="pa_hipotesis_3">Objetivos!$C$8</definedName>
    <definedName name="pa_hipotesis_4">Objetivos!$C$9</definedName>
    <definedName name="pa_hipotesis_5">Objetivos!$C$10</definedName>
    <definedName name="pa_hipotesis_6">Objetivos!$C$11</definedName>
    <definedName name="pa_hipotesis_7">Objetivos!$C$12</definedName>
    <definedName name="pa_hipotesis_8">Objetivos!$C$13</definedName>
    <definedName name="pa_hipotesis_9">Objetivos!$C$14</definedName>
    <definedName name="pa_hoja_10">'Árbol'!$AA$13</definedName>
    <definedName name="pa_hoja_11">'Árbol'!$AA$14</definedName>
    <definedName name="pa_hoja_12">'Árbol'!$AA$15</definedName>
    <definedName name="pa_hoja_13">'Árbol'!$AA$16</definedName>
    <definedName name="pa_hoja_14">'Árbol'!$AA$17</definedName>
    <definedName name="pa_hoja_15">'Árbol'!$AA$18</definedName>
    <definedName name="pa_hoja_16">'Árbol'!$AA$19</definedName>
    <definedName name="pa_hoja_17">'Árbol'!$AA$20</definedName>
    <definedName name="pa_hoja_18">'Árbol'!$AA$21</definedName>
    <definedName name="pa_hoja_19">'Árbol'!$AA$22</definedName>
    <definedName name="pa_hoja_1">'Árbol'!$AA$4</definedName>
    <definedName name="pa_hoja_20">'Árbol'!$AA$23</definedName>
    <definedName name="pa_hoja_2">'Árbol'!$AA$5</definedName>
    <definedName name="pa_hoja_3">'Árbol'!$AA$6</definedName>
    <definedName name="pa_hoja_4">'Árbol'!$AA$7</definedName>
    <definedName name="pa_hoja_5">'Árbol'!$AA$8</definedName>
    <definedName name="pa_hoja_6">'Árbol'!$AA$9</definedName>
    <definedName name="pa_hoja_7">'Árbol'!$AA$10</definedName>
    <definedName name="pa_hoja_8">'Árbol'!$AA$11</definedName>
    <definedName name="pa_hoja_9">'Árbol'!$AA$12</definedName>
    <definedName name="pa_hojas">'Árbol'!$C$4:$C$1299</definedName>
    <definedName name="pa_mascara_10">'Árbol'!$Z$13</definedName>
    <definedName name="pa_mascara_11">'Árbol'!$Z$14</definedName>
    <definedName name="pa_mascara_12">'Árbol'!$Z$15</definedName>
    <definedName name="pa_mascara_13">'Árbol'!$Z$16</definedName>
    <definedName name="pa_mascara_14">'Árbol'!$Z$17</definedName>
    <definedName name="pa_mascara_15">'Árbol'!$Z$18</definedName>
    <definedName name="pa_mascara_16">'Árbol'!$Z$19</definedName>
    <definedName name="pa_mascara_17">'Árbol'!$Z$20</definedName>
    <definedName name="pa_mascara_18">'Árbol'!$Z$21</definedName>
    <definedName name="pa_mascara_19">'Árbol'!$Z$22</definedName>
    <definedName name="pa_mascara_1">'Árbol'!$Z$4</definedName>
    <definedName name="pa_mascara_20">'Árbol'!$Z$23</definedName>
    <definedName name="pa_mascara_2">'Árbol'!$Z$5</definedName>
    <definedName name="pa_mascara_3">'Árbol'!$Z$6</definedName>
    <definedName name="pa_mascara_4">'Árbol'!$Z$7</definedName>
    <definedName name="pa_mascara_5">'Árbol'!$Z$8</definedName>
    <definedName name="pa_mascara_6">'Árbol'!$Z$9</definedName>
    <definedName name="pa_mascara_7">'Árbol'!$Z$10</definedName>
    <definedName name="pa_mascara_8">'Árbol'!$Z$11</definedName>
    <definedName name="pa_mascara_9">'Árbol'!$Z$12</definedName>
    <definedName name="pa_mascaras">'Árbol'!$B$4:$B$1299</definedName>
    <definedName name="pa_multiples">Criterios!$C$9</definedName>
    <definedName name="pa_n_10">Objetivos!$A$15</definedName>
    <definedName name="pa_n_11">Objetivos!$A$16</definedName>
    <definedName name="pa_n_12">Objetivos!$A$17</definedName>
    <definedName name="pa_n_13">Objetivos!$A$18</definedName>
    <definedName name="pa_n_14">Objetivos!$A$19</definedName>
    <definedName name="pa_n_15">Objetivos!$A$20</definedName>
    <definedName name="pa_n_16">Objetivos!$A$21</definedName>
    <definedName name="pa_n_17">Objetivos!$A$22</definedName>
    <definedName name="pa_n_18">Objetivos!$A$23</definedName>
    <definedName name="pa_n_19">Objetivos!$A$24</definedName>
    <definedName name="pa_n_1">Objetivos!$A$6</definedName>
    <definedName name="pa_n_20">Objetivos!$A$25</definedName>
    <definedName name="pa_n_2">Objetivos!$A$7</definedName>
    <definedName name="pa_n_3">Objetivos!$A$8</definedName>
    <definedName name="pa_n_4">Objetivos!$A$9</definedName>
    <definedName name="pa_n_5">Objetivos!$A$10</definedName>
    <definedName name="pa_n_6">Objetivos!$A$11</definedName>
    <definedName name="pa_n_7">Objetivos!$A$12</definedName>
    <definedName name="pa_n_8">Objetivos!$A$13</definedName>
    <definedName name="pa_n_9">Objetivos!$A$14</definedName>
    <definedName name="pa_objetivo_10">Objetivos!$F$15</definedName>
    <definedName name="pa_objetivo_11">Objetivos!$F$16</definedName>
    <definedName name="pa_objetivo_12">Objetivos!$F$17</definedName>
    <definedName name="pa_objetivo_13">Objetivos!$F$18</definedName>
    <definedName name="pa_objetivo_14">Objetivos!$F$19</definedName>
    <definedName name="pa_objetivo_15">Objetivos!$F$20</definedName>
    <definedName name="pa_objetivo_16">Objetivos!$F$21</definedName>
    <definedName name="pa_objetivo_17">Objetivos!$F$22</definedName>
    <definedName name="pa_objetivo_18">Objetivos!$F$23</definedName>
    <definedName name="pa_objetivo_19">Objetivos!$F$24</definedName>
    <definedName name="pa_objetivo_1">Objetivos!$F$6</definedName>
    <definedName name="pa_objetivo_20">Objetivos!$F$25</definedName>
    <definedName name="pa_objetivo_2">Objetivos!$F$7</definedName>
    <definedName name="pa_objetivo_3">Objetivos!$F$8</definedName>
    <definedName name="pa_objetivo_4">Objetivos!$F$9</definedName>
    <definedName name="pa_objetivo_5">Objetivos!$F$10</definedName>
    <definedName name="pa_objetivo_6">Objetivos!$F$11</definedName>
    <definedName name="pa_objetivo_7">Objetivos!$F$12</definedName>
    <definedName name="pa_objetivo_8">Objetivos!$F$13</definedName>
    <definedName name="pa_objetivo_9">Objetivos!$F$14</definedName>
    <definedName name="pa_objetivo_texto_10">Objetivos!$B$15</definedName>
    <definedName name="pa_objetivo_texto_11">Objetivos!$B$16</definedName>
    <definedName name="pa_objetivo_texto_12">Objetivos!$B$17</definedName>
    <definedName name="pa_objetivo_texto_13">Objetivos!$B$18</definedName>
    <definedName name="pa_objetivo_texto_14">Objetivos!$B$19</definedName>
    <definedName name="pa_objetivo_texto_15">Objetivos!$B$20</definedName>
    <definedName name="pa_objetivo_texto_16">Objetivos!$B$21</definedName>
    <definedName name="pa_objetivo_texto_17">Objetivos!$B$22</definedName>
    <definedName name="pa_objetivo_texto_18">Objetivos!$B$23</definedName>
    <definedName name="pa_objetivo_texto_19">Objetivos!$B$24</definedName>
    <definedName name="pa_objetivo_texto_1">Objetivos!$B$6</definedName>
    <definedName name="pa_objetivo_texto_20">Objetivos!$B$25</definedName>
    <definedName name="pa_objetivo_texto_2">Objetivos!$B$7</definedName>
    <definedName name="pa_objetivo_texto_3">Objetivos!$B$8</definedName>
    <definedName name="pa_objetivo_texto_4">Objetivos!$B$9</definedName>
    <definedName name="pa_objetivo_texto_5">Objetivos!$B$10</definedName>
    <definedName name="pa_objetivo_texto_6">Objetivos!$B$11</definedName>
    <definedName name="pa_objetivo_texto_7">Objetivos!$B$12</definedName>
    <definedName name="pa_objetivo_texto_8">Objetivos!$B$13</definedName>
    <definedName name="pa_objetivo_texto_9">Objetivos!$B$14</definedName>
    <definedName name="pa_out_advertencia_10">Objetivos!$S$15</definedName>
    <definedName name="pa_out_advertencia_11">Objetivos!$S$16</definedName>
    <definedName name="pa_out_advertencia_12">Objetivos!$S$17</definedName>
    <definedName name="pa_out_advertencia_13">Objetivos!$S$18</definedName>
    <definedName name="pa_out_advertencia_14">Objetivos!$S$19</definedName>
    <definedName name="pa_out_advertencia_15">Objetivos!$S$20</definedName>
    <definedName name="pa_out_advertencia_16">Objetivos!$S$21</definedName>
    <definedName name="pa_out_advertencia_17">Objetivos!$S$22</definedName>
    <definedName name="pa_out_advertencia_18">Objetivos!$S$23</definedName>
    <definedName name="pa_out_advertencia_19">Objetivos!$S$24</definedName>
    <definedName name="pa_out_advertencia_1">Objetivos!$S$6</definedName>
    <definedName name="pa_out_advertencia_20">Objetivos!$S$25</definedName>
    <definedName name="pa_out_advertencia_2">Objetivos!$S$7</definedName>
    <definedName name="pa_out_advertencia_3">Objetivos!$S$8</definedName>
    <definedName name="pa_out_advertencia_4">Objetivos!$S$9</definedName>
    <definedName name="pa_out_advertencia_5">Objetivos!$S$10</definedName>
    <definedName name="pa_out_advertencia_6">Objetivos!$S$11</definedName>
    <definedName name="pa_out_advertencia_7">Objetivos!$S$12</definedName>
    <definedName name="pa_out_advertencia_8">Objetivos!$S$13</definedName>
    <definedName name="pa_out_advertencia_9">Objetivos!$S$14</definedName>
    <definedName name="pa_out_alternativa_10">Objetivos!$Q$15</definedName>
    <definedName name="pa_out_alternativa_11">Objetivos!$Q$16</definedName>
    <definedName name="pa_out_alternativa_12">Objetivos!$Q$17</definedName>
    <definedName name="pa_out_alternativa_13">Objetivos!$Q$18</definedName>
    <definedName name="pa_out_alternativa_14">Objetivos!$Q$19</definedName>
    <definedName name="pa_out_alternativa_15">Objetivos!$Q$20</definedName>
    <definedName name="pa_out_alternativa_16">Objetivos!$Q$21</definedName>
    <definedName name="pa_out_alternativa_17">Objetivos!$Q$22</definedName>
    <definedName name="pa_out_alternativa_18">Objetivos!$Q$23</definedName>
    <definedName name="pa_out_alternativa_19">Objetivos!$Q$24</definedName>
    <definedName name="pa_out_alternativa_1">Objetivos!$Q$6</definedName>
    <definedName name="pa_out_alternativa_20">Objetivos!$Q$25</definedName>
    <definedName name="pa_out_alternativa_2">Objetivos!$Q$7</definedName>
    <definedName name="pa_out_alternativa_3">Objetivos!$Q$8</definedName>
    <definedName name="pa_out_alternativa_4">Objetivos!$Q$9</definedName>
    <definedName name="pa_out_alternativa_5">Objetivos!$Q$10</definedName>
    <definedName name="pa_out_alternativa_6">Objetivos!$Q$11</definedName>
    <definedName name="pa_out_alternativa_7">Objetivos!$Q$12</definedName>
    <definedName name="pa_out_alternativa_8">Objetivos!$Q$13</definedName>
    <definedName name="pa_out_alternativa_9">Objetivos!$Q$14</definedName>
    <definedName name="pa_out_codigo_r_10">Objetivos!$R$15</definedName>
    <definedName name="pa_out_codigo_r_11">Objetivos!$R$16</definedName>
    <definedName name="pa_out_codigo_r_12">Objetivos!$R$17</definedName>
    <definedName name="pa_out_codigo_r_13">Objetivos!$R$18</definedName>
    <definedName name="pa_out_codigo_r_14">Objetivos!$R$19</definedName>
    <definedName name="pa_out_codigo_r_15">Objetivos!$R$20</definedName>
    <definedName name="pa_out_codigo_r_16">Objetivos!$R$21</definedName>
    <definedName name="pa_out_codigo_r_17">Objetivos!$R$22</definedName>
    <definedName name="pa_out_codigo_r_18">Objetivos!$R$23</definedName>
    <definedName name="pa_out_codigo_r_19">Objetivos!$R$24</definedName>
    <definedName name="pa_out_codigo_r_1">Objetivos!$R$6</definedName>
    <definedName name="pa_out_codigo_r_20">Objetivos!$R$25</definedName>
    <definedName name="pa_out_codigo_r_2">Objetivos!$R$7</definedName>
    <definedName name="pa_out_codigo_r_3">Objetivos!$R$8</definedName>
    <definedName name="pa_out_codigo_r_4">Objetivos!$R$9</definedName>
    <definedName name="pa_out_codigo_r_5">Objetivos!$R$10</definedName>
    <definedName name="pa_out_codigo_r_6">Objetivos!$R$11</definedName>
    <definedName name="pa_out_codigo_r_7">Objetivos!$R$12</definedName>
    <definedName name="pa_out_codigo_r_8">Objetivos!$R$13</definedName>
    <definedName name="pa_out_codigo_r_9">Objetivos!$R$14</definedName>
    <definedName name="pa_out_porque_10">Objetivos!$N$15</definedName>
    <definedName name="pa_out_porque_11">Objetivos!$N$16</definedName>
    <definedName name="pa_out_porque_12">Objetivos!$N$17</definedName>
    <definedName name="pa_out_porque_13">Objetivos!$N$18</definedName>
    <definedName name="pa_out_porque_14">Objetivos!$N$19</definedName>
    <definedName name="pa_out_porque_15">Objetivos!$N$20</definedName>
    <definedName name="pa_out_porque_16">Objetivos!$N$21</definedName>
    <definedName name="pa_out_porque_17">Objetivos!$N$22</definedName>
    <definedName name="pa_out_porque_18">Objetivos!$N$23</definedName>
    <definedName name="pa_out_porque_19">Objetivos!$N$24</definedName>
    <definedName name="pa_out_porque_1">Objetivos!$N$6</definedName>
    <definedName name="pa_out_porque_20">Objetivos!$N$25</definedName>
    <definedName name="pa_out_porque_2">Objetivos!$N$7</definedName>
    <definedName name="pa_out_porque_3">Objetivos!$N$8</definedName>
    <definedName name="pa_out_porque_4">Objetivos!$N$9</definedName>
    <definedName name="pa_out_porque_5">Objetivos!$N$10</definedName>
    <definedName name="pa_out_porque_6">Objetivos!$N$11</definedName>
    <definedName name="pa_out_porque_7">Objetivos!$N$12</definedName>
    <definedName name="pa_out_porque_8">Objetivos!$N$13</definedName>
    <definedName name="pa_out_porque_9">Objetivos!$N$14</definedName>
    <definedName name="pa_out_prueba_10">Objetivos!$M$15</definedName>
    <definedName name="pa_out_prueba_11">Objetivos!$M$16</definedName>
    <definedName name="pa_out_prueba_12">Objetivos!$M$17</definedName>
    <definedName name="pa_out_prueba_13">Objetivos!$M$18</definedName>
    <definedName name="pa_out_prueba_14">Objetivos!$M$19</definedName>
    <definedName name="pa_out_prueba_15">Objetivos!$M$20</definedName>
    <definedName name="pa_out_prueba_16">Objetivos!$M$21</definedName>
    <definedName name="pa_out_prueba_17">Objetivos!$M$22</definedName>
    <definedName name="pa_out_prueba_18">Objetivos!$M$23</definedName>
    <definedName name="pa_out_prueba_19">Objetivos!$M$24</definedName>
    <definedName name="pa_out_prueba_1">Objetivos!$M$6</definedName>
    <definedName name="pa_out_prueba_20">Objetivos!$M$25</definedName>
    <definedName name="pa_out_prueba_2">Objetivos!$M$7</definedName>
    <definedName name="pa_out_prueba_3">Objetivos!$M$8</definedName>
    <definedName name="pa_out_prueba_4">Objetivos!$M$9</definedName>
    <definedName name="pa_out_prueba_5">Objetivos!$M$10</definedName>
    <definedName name="pa_out_prueba_6">Objetivos!$M$11</definedName>
    <definedName name="pa_out_prueba_7">Objetivos!$M$12</definedName>
    <definedName name="pa_out_prueba_8">Objetivos!$M$13</definedName>
    <definedName name="pa_out_prueba_9">Objetivos!$M$14</definedName>
    <definedName name="pa_out_reportar_10">Objetivos!$P$15</definedName>
    <definedName name="pa_out_reportar_11">Objetivos!$P$16</definedName>
    <definedName name="pa_out_reportar_12">Objetivos!$P$17</definedName>
    <definedName name="pa_out_reportar_13">Objetivos!$P$18</definedName>
    <definedName name="pa_out_reportar_14">Objetivos!$P$19</definedName>
    <definedName name="pa_out_reportar_15">Objetivos!$P$20</definedName>
    <definedName name="pa_out_reportar_16">Objetivos!$P$21</definedName>
    <definedName name="pa_out_reportar_17">Objetivos!$P$22</definedName>
    <definedName name="pa_out_reportar_18">Objetivos!$P$23</definedName>
    <definedName name="pa_out_reportar_19">Objetivos!$P$24</definedName>
    <definedName name="pa_out_reportar_1">Objetivos!$P$6</definedName>
    <definedName name="pa_out_reportar_20">Objetivos!$P$25</definedName>
    <definedName name="pa_out_reportar_2">Objetivos!$P$7</definedName>
    <definedName name="pa_out_reportar_3">Objetivos!$P$8</definedName>
    <definedName name="pa_out_reportar_4">Objetivos!$P$9</definedName>
    <definedName name="pa_out_reportar_5">Objetivos!$P$10</definedName>
    <definedName name="pa_out_reportar_6">Objetivos!$P$11</definedName>
    <definedName name="pa_out_reportar_7">Objetivos!$P$12</definedName>
    <definedName name="pa_out_reportar_8">Objetivos!$P$13</definedName>
    <definedName name="pa_out_reportar_9">Objetivos!$P$14</definedName>
    <definedName name="pa_out_supuestos_10">Objetivos!$O$15</definedName>
    <definedName name="pa_out_supuestos_11">Objetivos!$O$16</definedName>
    <definedName name="pa_out_supuestos_12">Objetivos!$O$17</definedName>
    <definedName name="pa_out_supuestos_13">Objetivos!$O$18</definedName>
    <definedName name="pa_out_supuestos_14">Objetivos!$O$19</definedName>
    <definedName name="pa_out_supuestos_15">Objetivos!$O$20</definedName>
    <definedName name="pa_out_supuestos_16">Objetivos!$O$21</definedName>
    <definedName name="pa_out_supuestos_17">Objetivos!$O$22</definedName>
    <definedName name="pa_out_supuestos_18">Objetivos!$O$23</definedName>
    <definedName name="pa_out_supuestos_19">Objetivos!$O$24</definedName>
    <definedName name="pa_out_supuestos_1">Objetivos!$O$6</definedName>
    <definedName name="pa_out_supuestos_20">Objetivos!$O$25</definedName>
    <definedName name="pa_out_supuestos_2">Objetivos!$O$7</definedName>
    <definedName name="pa_out_supuestos_3">Objetivos!$O$8</definedName>
    <definedName name="pa_out_supuestos_4">Objetivos!$O$9</definedName>
    <definedName name="pa_out_supuestos_5">Objetivos!$O$10</definedName>
    <definedName name="pa_out_supuestos_6">Objetivos!$O$11</definedName>
    <definedName name="pa_out_supuestos_7">Objetivos!$O$12</definedName>
    <definedName name="pa_out_supuestos_8">Objetivos!$O$13</definedName>
    <definedName name="pa_out_supuestos_9">Objetivos!$O$14</definedName>
    <definedName name="pa_plan_alfa">Plan!$B$7</definedName>
    <definedName name="pa_plan_alternativa_10">Plan!$B$92</definedName>
    <definedName name="pa_plan_alternativa_11">Plan!$B$100</definedName>
    <definedName name="pa_plan_alternativa_12">Plan!$B$108</definedName>
    <definedName name="pa_plan_alternativa_13">Plan!$B$116</definedName>
    <definedName name="pa_plan_alternativa_14">Plan!$B$124</definedName>
    <definedName name="pa_plan_alternativa_15">Plan!$B$132</definedName>
    <definedName name="pa_plan_alternativa_16">Plan!$B$140</definedName>
    <definedName name="pa_plan_alternativa_17">Plan!$B$148</definedName>
    <definedName name="pa_plan_alternativa_18">Plan!$B$156</definedName>
    <definedName name="pa_plan_alternativa_19">Plan!$B$164</definedName>
    <definedName name="pa_plan_alternativa_1">Plan!$B$20</definedName>
    <definedName name="pa_plan_alternativa_20">Plan!$B$172</definedName>
    <definedName name="pa_plan_alternativa_2">Plan!$B$28</definedName>
    <definedName name="pa_plan_alternativa_3">Plan!$B$36</definedName>
    <definedName name="pa_plan_alternativa_4">Plan!$B$44</definedName>
    <definedName name="pa_plan_alternativa_5">Plan!$B$52</definedName>
    <definedName name="pa_plan_alternativa_6">Plan!$B$60</definedName>
    <definedName name="pa_plan_alternativa_7">Plan!$B$68</definedName>
    <definedName name="pa_plan_alternativa_8">Plan!$B$76</definedName>
    <definedName name="pa_plan_alternativa_9">Plan!$B$84</definedName>
    <definedName name="pa_plan_atipicos">Plan!$B$9</definedName>
    <definedName name="pa_plan_faltantes">Plan!$B$8</definedName>
    <definedName name="pa_plan_hipotesis_10">Plan!$B$87</definedName>
    <definedName name="pa_plan_hipotesis_11">Plan!$B$95</definedName>
    <definedName name="pa_plan_hipotesis_12">Plan!$B$103</definedName>
    <definedName name="pa_plan_hipotesis_13">Plan!$B$111</definedName>
    <definedName name="pa_plan_hipotesis_14">Plan!$B$119</definedName>
    <definedName name="pa_plan_hipotesis_15">Plan!$B$127</definedName>
    <definedName name="pa_plan_hipotesis_16">Plan!$B$135</definedName>
    <definedName name="pa_plan_hipotesis_17">Plan!$B$143</definedName>
    <definedName name="pa_plan_hipotesis_18">Plan!$B$151</definedName>
    <definedName name="pa_plan_hipotesis_19">Plan!$B$159</definedName>
    <definedName name="pa_plan_hipotesis_1">Plan!$B$15</definedName>
    <definedName name="pa_plan_hipotesis_20">Plan!$B$167</definedName>
    <definedName name="pa_plan_hipotesis_2">Plan!$B$23</definedName>
    <definedName name="pa_plan_hipotesis_3">Plan!$B$31</definedName>
    <definedName name="pa_plan_hipotesis_4">Plan!$B$39</definedName>
    <definedName name="pa_plan_hipotesis_5">Plan!$B$47</definedName>
    <definedName name="pa_plan_hipotesis_6">Plan!$B$55</definedName>
    <definedName name="pa_plan_hipotesis_7">Plan!$B$63</definedName>
    <definedName name="pa_plan_hipotesis_8">Plan!$B$71</definedName>
    <definedName name="pa_plan_hipotesis_9">Plan!$B$79</definedName>
    <definedName name="pa_plan_objetivo_10">Plan!$B$86</definedName>
    <definedName name="pa_plan_objetivo_11">Plan!$B$94</definedName>
    <definedName name="pa_plan_objetivo_12">Plan!$B$102</definedName>
    <definedName name="pa_plan_objetivo_13">Plan!$B$110</definedName>
    <definedName name="pa_plan_objetivo_14">Plan!$B$118</definedName>
    <definedName name="pa_plan_objetivo_15">Plan!$B$126</definedName>
    <definedName name="pa_plan_objetivo_16">Plan!$B$134</definedName>
    <definedName name="pa_plan_objetivo_17">Plan!$B$142</definedName>
    <definedName name="pa_plan_objetivo_18">Plan!$B$150</definedName>
    <definedName name="pa_plan_objetivo_19">Plan!$B$158</definedName>
    <definedName name="pa_plan_objetivo_1">Plan!$B$14</definedName>
    <definedName name="pa_plan_objetivo_20">Plan!$B$166</definedName>
    <definedName name="pa_plan_objetivo_2">Plan!$B$22</definedName>
    <definedName name="pa_plan_objetivo_3">Plan!$B$30</definedName>
    <definedName name="pa_plan_objetivo_4">Plan!$B$38</definedName>
    <definedName name="pa_plan_objetivo_5">Plan!$B$46</definedName>
    <definedName name="pa_plan_objetivo_6">Plan!$B$54</definedName>
    <definedName name="pa_plan_objetivo_7">Plan!$B$62</definedName>
    <definedName name="pa_plan_objetivo_8">Plan!$B$70</definedName>
    <definedName name="pa_plan_objetivo_9">Plan!$B$78</definedName>
    <definedName name="pa_plan_pregunta">Plan!$B$5</definedName>
    <definedName name="pa_plan_prueba_10">Plan!$B$89</definedName>
    <definedName name="pa_plan_prueba_11">Plan!$B$97</definedName>
    <definedName name="pa_plan_prueba_12">Plan!$B$105</definedName>
    <definedName name="pa_plan_prueba_13">Plan!$B$113</definedName>
    <definedName name="pa_plan_prueba_14">Plan!$B$121</definedName>
    <definedName name="pa_plan_prueba_15">Plan!$B$129</definedName>
    <definedName name="pa_plan_prueba_16">Plan!$B$137</definedName>
    <definedName name="pa_plan_prueba_17">Plan!$B$145</definedName>
    <definedName name="pa_plan_prueba_18">Plan!$B$153</definedName>
    <definedName name="pa_plan_prueba_19">Plan!$B$161</definedName>
    <definedName name="pa_plan_prueba_1">Plan!$B$17</definedName>
    <definedName name="pa_plan_prueba_20">Plan!$B$169</definedName>
    <definedName name="pa_plan_prueba_2">Plan!$B$25</definedName>
    <definedName name="pa_plan_prueba_3">Plan!$B$33</definedName>
    <definedName name="pa_plan_prueba_4">Plan!$B$41</definedName>
    <definedName name="pa_plan_prueba_5">Plan!$B$49</definedName>
    <definedName name="pa_plan_prueba_6">Plan!$B$57</definedName>
    <definedName name="pa_plan_prueba_7">Plan!$B$65</definedName>
    <definedName name="pa_plan_prueba_8">Plan!$B$73</definedName>
    <definedName name="pa_plan_prueba_9">Plan!$B$81</definedName>
    <definedName name="pa_plan_reportar_10">Plan!$B$91</definedName>
    <definedName name="pa_plan_reportar_11">Plan!$B$99</definedName>
    <definedName name="pa_plan_reportar_12">Plan!$B$107</definedName>
    <definedName name="pa_plan_reportar_13">Plan!$B$115</definedName>
    <definedName name="pa_plan_reportar_14">Plan!$B$123</definedName>
    <definedName name="pa_plan_reportar_15">Plan!$B$131</definedName>
    <definedName name="pa_plan_reportar_16">Plan!$B$139</definedName>
    <definedName name="pa_plan_reportar_17">Plan!$B$147</definedName>
    <definedName name="pa_plan_reportar_18">Plan!$B$155</definedName>
    <definedName name="pa_plan_reportar_19">Plan!$B$163</definedName>
    <definedName name="pa_plan_reportar_1">Plan!$B$19</definedName>
    <definedName name="pa_plan_reportar_20">Plan!$B$171</definedName>
    <definedName name="pa_plan_reportar_2">Plan!$B$27</definedName>
    <definedName name="pa_plan_reportar_3">Plan!$B$35</definedName>
    <definedName name="pa_plan_reportar_4">Plan!$B$43</definedName>
    <definedName name="pa_plan_reportar_5">Plan!$B$51</definedName>
    <definedName name="pa_plan_reportar_6">Plan!$B$59</definedName>
    <definedName name="pa_plan_reportar_7">Plan!$B$67</definedName>
    <definedName name="pa_plan_reportar_8">Plan!$B$75</definedName>
    <definedName name="pa_plan_reportar_9">Plan!$B$83</definedName>
    <definedName name="pa_plan_software">Plan!$B$6</definedName>
    <definedName name="pa_plan_supuestos_10">Plan!$B$90</definedName>
    <definedName name="pa_plan_supuestos_11">Plan!$B$98</definedName>
    <definedName name="pa_plan_supuestos_12">Plan!$B$106</definedName>
    <definedName name="pa_plan_supuestos_13">Plan!$B$114</definedName>
    <definedName name="pa_plan_supuestos_14">Plan!$B$122</definedName>
    <definedName name="pa_plan_supuestos_15">Plan!$B$130</definedName>
    <definedName name="pa_plan_supuestos_16">Plan!$B$138</definedName>
    <definedName name="pa_plan_supuestos_17">Plan!$B$146</definedName>
    <definedName name="pa_plan_supuestos_18">Plan!$B$154</definedName>
    <definedName name="pa_plan_supuestos_19">Plan!$B$162</definedName>
    <definedName name="pa_plan_supuestos_1">Plan!$B$18</definedName>
    <definedName name="pa_plan_supuestos_20">Plan!$B$170</definedName>
    <definedName name="pa_plan_supuestos_2">Plan!$B$26</definedName>
    <definedName name="pa_plan_supuestos_3">Plan!$B$34</definedName>
    <definedName name="pa_plan_supuestos_4">Plan!$B$42</definedName>
    <definedName name="pa_plan_supuestos_5">Plan!$B$50</definedName>
    <definedName name="pa_plan_supuestos_6">Plan!$B$58</definedName>
    <definedName name="pa_plan_supuestos_7">Plan!$B$66</definedName>
    <definedName name="pa_plan_supuestos_8">Plan!$B$74</definedName>
    <definedName name="pa_plan_supuestos_9">Plan!$B$82</definedName>
    <definedName name="pa_plan_titulo">Plan!$B$4</definedName>
    <definedName name="pa_plan_variables_10">Plan!$B$88</definedName>
    <definedName name="pa_plan_variables_11">Plan!$B$96</definedName>
    <definedName name="pa_plan_variables_12">Plan!$B$104</definedName>
    <definedName name="pa_plan_variables_13">Plan!$B$112</definedName>
    <definedName name="pa_plan_variables_14">Plan!$B$120</definedName>
    <definedName name="pa_plan_variables_15">Plan!$B$128</definedName>
    <definedName name="pa_plan_variables_16">Plan!$B$136</definedName>
    <definedName name="pa_plan_variables_17">Plan!$B$144</definedName>
    <definedName name="pa_plan_variables_18">Plan!$B$152</definedName>
    <definedName name="pa_plan_variables_19">Plan!$B$160</definedName>
    <definedName name="pa_plan_variables_1">Plan!$B$16</definedName>
    <definedName name="pa_plan_variables_20">Plan!$B$168</definedName>
    <definedName name="pa_plan_variables_2">Plan!$B$24</definedName>
    <definedName name="pa_plan_variables_3">Plan!$B$32</definedName>
    <definedName name="pa_plan_variables_4">Plan!$B$40</definedName>
    <definedName name="pa_plan_variables_5">Plan!$B$48</definedName>
    <definedName name="pa_plan_variables_6">Plan!$B$56</definedName>
    <definedName name="pa_plan_variables_7">Plan!$B$64</definedName>
    <definedName name="pa_plan_variables_8">Plan!$B$72</definedName>
    <definedName name="pa_plan_variables_9">Plan!$B$80</definedName>
    <definedName name="pa_plan_version">Plan!$B$10</definedName>
    <definedName name="pa_pregunta">Criterios!$C$5</definedName>
    <definedName name="pa_relacion_10">Objetivos!$I$15</definedName>
    <definedName name="pa_relacion_11">Objetivos!$I$16</definedName>
    <definedName name="pa_relacion_12">Objetivos!$I$17</definedName>
    <definedName name="pa_relacion_13">Objetivos!$I$18</definedName>
    <definedName name="pa_relacion_14">Objetivos!$I$19</definedName>
    <definedName name="pa_relacion_15">Objetivos!$I$20</definedName>
    <definedName name="pa_relacion_16">Objetivos!$I$21</definedName>
    <definedName name="pa_relacion_17">Objetivos!$I$22</definedName>
    <definedName name="pa_relacion_18">Objetivos!$I$23</definedName>
    <definedName name="pa_relacion_19">Objetivos!$I$24</definedName>
    <definedName name="pa_relacion_1">Objetivos!$I$6</definedName>
    <definedName name="pa_relacion_20">Objetivos!$I$25</definedName>
    <definedName name="pa_relacion_2">Objetivos!$I$7</definedName>
    <definedName name="pa_relacion_3">Objetivos!$I$8</definedName>
    <definedName name="pa_relacion_4">Objetivos!$I$9</definedName>
    <definedName name="pa_relacion_5">Objetivos!$I$10</definedName>
    <definedName name="pa_relacion_6">Objetivos!$I$11</definedName>
    <definedName name="pa_relacion_7">Objetivos!$I$12</definedName>
    <definedName name="pa_relacion_8">Objetivos!$I$13</definedName>
    <definedName name="pa_relacion_9">Objetivos!$I$14</definedName>
    <definedName name="pa_res_advertencia">'Árbol'!$K$4:$K$45</definedName>
    <definedName name="pa_res_alternativa">'Árbol'!$I$4:$I$45</definedName>
    <definedName name="pa_res_codigo_r">'Árbol'!$J$4:$J$45</definedName>
    <definedName name="pa_res_concepto">'Árbol'!$L$4:$L$45</definedName>
    <definedName name="pa_res_porque">'Árbol'!$F$4:$F$45</definedName>
    <definedName name="pa_res_prueba">'Árbol'!$E$4:$E$45</definedName>
    <definedName name="pa_res_reportar">'Árbol'!$H$4:$H$45</definedName>
    <definedName name="pa_res_supuestos">'Árbol'!$G$4:$G$45</definedName>
    <definedName name="pa_responsable">Criterios!$C$12</definedName>
    <definedName name="pa_software">Criterios!$C$6</definedName>
    <definedName name="pa_tamano_10">Objetivos!$K$15</definedName>
    <definedName name="pa_tamano_11">Objetivos!$K$16</definedName>
    <definedName name="pa_tamano_12">Objetivos!$K$17</definedName>
    <definedName name="pa_tamano_13">Objetivos!$K$18</definedName>
    <definedName name="pa_tamano_14">Objetivos!$K$19</definedName>
    <definedName name="pa_tamano_15">Objetivos!$K$20</definedName>
    <definedName name="pa_tamano_16">Objetivos!$K$21</definedName>
    <definedName name="pa_tamano_17">Objetivos!$K$22</definedName>
    <definedName name="pa_tamano_18">Objetivos!$K$23</definedName>
    <definedName name="pa_tamano_19">Objetivos!$K$24</definedName>
    <definedName name="pa_tamano_1">Objetivos!$K$6</definedName>
    <definedName name="pa_tamano_20">Objetivos!$K$25</definedName>
    <definedName name="pa_tamano_2">Objetivos!$K$7</definedName>
    <definedName name="pa_tamano_3">Objetivos!$K$8</definedName>
    <definedName name="pa_tamano_4">Objetivos!$K$9</definedName>
    <definedName name="pa_tamano_5">Objetivos!$K$10</definedName>
    <definedName name="pa_tamano_6">Objetivos!$K$11</definedName>
    <definedName name="pa_tamano_7">Objetivos!$K$12</definedName>
    <definedName name="pa_tamano_8">Objetivos!$K$13</definedName>
    <definedName name="pa_tamano_9">Objetivos!$K$14</definedName>
    <definedName name="pa_tipoX_10">Objetivos!$J$15</definedName>
    <definedName name="pa_tipoX_11">Objetivos!$J$16</definedName>
    <definedName name="pa_tipoX_12">Objetivos!$J$17</definedName>
    <definedName name="pa_tipoX_13">Objetivos!$J$18</definedName>
    <definedName name="pa_tipoX_14">Objetivos!$J$19</definedName>
    <definedName name="pa_tipoX_15">Objetivos!$J$20</definedName>
    <definedName name="pa_tipoX_16">Objetivos!$J$21</definedName>
    <definedName name="pa_tipoX_17">Objetivos!$J$22</definedName>
    <definedName name="pa_tipoX_18">Objetivos!$J$23</definedName>
    <definedName name="pa_tipoX_19">Objetivos!$J$24</definedName>
    <definedName name="pa_tipoX_1">Objetivos!$J$6</definedName>
    <definedName name="pa_tipoX_20">Objetivos!$J$25</definedName>
    <definedName name="pa_tipoX_2">Objetivos!$J$7</definedName>
    <definedName name="pa_tipoX_3">Objetivos!$J$8</definedName>
    <definedName name="pa_tipoX_4">Objetivos!$J$9</definedName>
    <definedName name="pa_tipoX_5">Objetivos!$J$10</definedName>
    <definedName name="pa_tipoX_6">Objetivos!$J$11</definedName>
    <definedName name="pa_tipoX_7">Objetivos!$J$12</definedName>
    <definedName name="pa_tipoX_8">Objetivos!$J$13</definedName>
    <definedName name="pa_tipoX_9">Objetivos!$J$14</definedName>
    <definedName name="pa_tipoY_10">Objetivos!$G$15</definedName>
    <definedName name="pa_tipoY_11">Objetivos!$G$16</definedName>
    <definedName name="pa_tipoY_12">Objetivos!$G$17</definedName>
    <definedName name="pa_tipoY_13">Objetivos!$G$18</definedName>
    <definedName name="pa_tipoY_14">Objetivos!$G$19</definedName>
    <definedName name="pa_tipoY_15">Objetivos!$G$20</definedName>
    <definedName name="pa_tipoY_16">Objetivos!$G$21</definedName>
    <definedName name="pa_tipoY_17">Objetivos!$G$22</definedName>
    <definedName name="pa_tipoY_18">Objetivos!$G$23</definedName>
    <definedName name="pa_tipoY_19">Objetivos!$G$24</definedName>
    <definedName name="pa_tipoY_1">Objetivos!$G$6</definedName>
    <definedName name="pa_tipoY_20">Objetivos!$G$25</definedName>
    <definedName name="pa_tipoY_2">Objetivos!$G$7</definedName>
    <definedName name="pa_tipoY_3">Objetivos!$G$8</definedName>
    <definedName name="pa_tipoY_4">Objetivos!$G$9</definedName>
    <definedName name="pa_tipoY_5">Objetivos!$G$10</definedName>
    <definedName name="pa_tipoY_6">Objetivos!$G$11</definedName>
    <definedName name="pa_tipoY_7">Objetivos!$G$12</definedName>
    <definedName name="pa_tipoY_8">Objetivos!$G$13</definedName>
    <definedName name="pa_tipoY_9">Objetivos!$G$14</definedName>
    <definedName name="pa_tit_forma">'Árbol'!$N$33:$N$35</definedName>
    <definedName name="pa_tit_grupos">'Árbol'!$N$15:$N$17</definedName>
    <definedName name="pa_tit_objetivo">'Árbol'!$N$4:$N$7</definedName>
    <definedName name="pa_tit_relacion">'Árbol'!$N$20:$N$21</definedName>
    <definedName name="pa_tit_tamano">'Árbol'!$N$29:$N$30</definedName>
    <definedName name="pa_tit_tipoX">'Árbol'!$N$24:$N$26</definedName>
    <definedName name="pa_tit_tipoY">'Árbol'!$N$10:$N$12</definedName>
    <definedName name="pa_titulo">Criterios!$C$4</definedName>
    <definedName name="pa_val_forma">'Árbol'!$O$33:$O$35</definedName>
    <definedName name="pa_val_grupos">'Árbol'!$O$15:$O$17</definedName>
    <definedName name="pa_val_objetivo">'Árbol'!$O$4:$O$7</definedName>
    <definedName name="pa_val_relacion">'Árbol'!$O$20:$O$21</definedName>
    <definedName name="pa_val_tamano">'Árbol'!$O$29:$O$30</definedName>
    <definedName name="pa_val_tipoX">'Árbol'!$O$24:$O$26</definedName>
    <definedName name="pa_val_tipoY">'Árbol'!$O$10:$O$12</definedName>
    <definedName name="pa_variable_x_10">Objetivos!$E$15</definedName>
    <definedName name="pa_variable_x_11">Objetivos!$E$16</definedName>
    <definedName name="pa_variable_x_12">Objetivos!$E$17</definedName>
    <definedName name="pa_variable_x_13">Objetivos!$E$18</definedName>
    <definedName name="pa_variable_x_14">Objetivos!$E$19</definedName>
    <definedName name="pa_variable_x_15">Objetivos!$E$20</definedName>
    <definedName name="pa_variable_x_16">Objetivos!$E$21</definedName>
    <definedName name="pa_variable_x_17">Objetivos!$E$22</definedName>
    <definedName name="pa_variable_x_18">Objetivos!$E$23</definedName>
    <definedName name="pa_variable_x_19">Objetivos!$E$24</definedName>
    <definedName name="pa_variable_x_1">Objetivos!$E$6</definedName>
    <definedName name="pa_variable_x_20">Objetivos!$E$25</definedName>
    <definedName name="pa_variable_x_2">Objetivos!$E$7</definedName>
    <definedName name="pa_variable_x_3">Objetivos!$E$8</definedName>
    <definedName name="pa_variable_x_4">Objetivos!$E$9</definedName>
    <definedName name="pa_variable_x_5">Objetivos!$E$10</definedName>
    <definedName name="pa_variable_x_6">Objetivos!$E$11</definedName>
    <definedName name="pa_variable_x_7">Objetivos!$E$12</definedName>
    <definedName name="pa_variable_x_8">Objetivos!$E$13</definedName>
    <definedName name="pa_variable_x_9">Objetivos!$E$14</definedName>
    <definedName name="pa_variable_y_10">Objetivos!$D$15</definedName>
    <definedName name="pa_variable_y_11">Objetivos!$D$16</definedName>
    <definedName name="pa_variable_y_12">Objetivos!$D$17</definedName>
    <definedName name="pa_variable_y_13">Objetivos!$D$18</definedName>
    <definedName name="pa_variable_y_14">Objetivos!$D$19</definedName>
    <definedName name="pa_variable_y_15">Objetivos!$D$20</definedName>
    <definedName name="pa_variable_y_16">Objetivos!$D$21</definedName>
    <definedName name="pa_variable_y_17">Objetivos!$D$22</definedName>
    <definedName name="pa_variable_y_18">Objetivos!$D$23</definedName>
    <definedName name="pa_variable_y_19">Objetivos!$D$24</definedName>
    <definedName name="pa_variable_y_1">Objetivos!$D$6</definedName>
    <definedName name="pa_variable_y_20">Objetivos!$D$25</definedName>
    <definedName name="pa_variable_y_2">Objetivos!$D$7</definedName>
    <definedName name="pa_variable_y_3">Objetivos!$D$8</definedName>
    <definedName name="pa_variable_y_4">Objetivos!$D$9</definedName>
    <definedName name="pa_variable_y_5">Objetivos!$D$10</definedName>
    <definedName name="pa_variable_y_6">Objetivos!$D$11</definedName>
    <definedName name="pa_variable_y_7">Objetivos!$D$12</definedName>
    <definedName name="pa_variable_y_8">Objetivos!$D$13</definedName>
    <definedName name="pa_variable_y_9">Objetivos!$D$14</definedName>
    <definedName name="pa_version">Criterios!$C$13</definedName>
  </definedNames>
  <calcPr calcId="124519" fullCalcOnLoad="1"/>
</workbook>
</file>

<file path=xl/sharedStrings.xml><?xml version="1.0" encoding="utf-8"?>
<sst xmlns="http://schemas.openxmlformats.org/spreadsheetml/2006/main" count="3114" uniqueCount="1675">
  <si>
    <t>Plan de análisis estadístico</t>
  </si>
  <si>
    <t>Plantilla de estadistica.ar</t>
  </si>
  <si>
    <t>El plan de análisis estadístico de una tesis: los criterios generales, un objetivo específico por fila y, para cada uno, la prueba que corresponde, sus supuestos y qué hay que informar. La hoja «Plan» lo escribe redactado, para el capítulo de metodología.</t>
  </si>
  <si>
    <t>Cómo se usa</t>
  </si>
  <si>
    <t>1. En «Criterios», completá lo que vale para todo el análisis.
2. En «Objetivos», escribí un objetivo por fila con su hipótesis y sus variables.
3. Respondé las columnas de la lista: qué se busca, qué tipo de variable, cuántos grupos. Las que quedan grises no corresponden a ese caso y se dejan vacías.
4. Copiá la hoja «Plan».</t>
  </si>
  <si>
    <t>De dónde sale la prueba</t>
  </si>
  <si>
    <t>Del mismo árbol de decisión que usa el asistente «¿qué prueba me corresponde?» del sitio, recorrido entero y guardado adentro de la planilla. No hay una segunda versión de las reglas: si el árbol cambia, cambia la planilla.</t>
  </si>
  <si>
    <t>Por qué escribirlo antes</t>
  </si>
  <si>
    <t>Un plan de análisis escrito antes de ver los datos es lo que separa una hipótesis puesta a prueba de una encontrada revolviendo. Decidir la prueba después de mirar los resultados infla los falsos positivos, y es lo que un tribunal pregunta cuando algo no cierra.</t>
  </si>
  <si>
    <t>Cómo está hecha</t>
  </si>
  <si>
    <t>Un programa recorre las 1.296 combinaciones de respuestas del árbol, las carga en la planilla y comprueba que la prueba, los supuestos y lo que hay que informar coincidan con lo que devuelve el árbol del sitio.</t>
  </si>
  <si>
    <t>Explicación completa y otras herramientas:</t>
  </si>
  <si>
    <t>https://estadistica.ar/herramientas/plantilla-plan-de-analisis/</t>
  </si>
  <si>
    <t>Licencia CC BY-NC-SA 4.0: podés usarla, modificarla y compartirla citando la fuente, sin fines comerciales y con la misma licencia. Hecha por Mu3Sigma.</t>
  </si>
  <si>
    <t>Criterios generales</t>
  </si>
  <si>
    <t>Lo que vale para todo el análisis. Encabeza el plan.</t>
  </si>
  <si>
    <t>Título del trabajo</t>
  </si>
  <si>
    <t>Satisfacción con los servicios turísticos en Catamarca</t>
  </si>
  <si>
    <t>Pregunta de investigación</t>
  </si>
  <si>
    <t>¿Qué factores se asocian con la satisfacción de quienes visitan la provincia?</t>
  </si>
  <si>
    <t>Software</t>
  </si>
  <si>
    <t>R 4.4</t>
  </si>
  <si>
    <t>Nivel de significación (α)</t>
  </si>
  <si>
    <t>0,05</t>
  </si>
  <si>
    <t>Pruebas</t>
  </si>
  <si>
    <t>A dos colas, salvo que se indique lo contrario</t>
  </si>
  <si>
    <t>Comparaciones múltiples</t>
  </si>
  <si>
    <t>Corrección de Holm cuando se comparen más de dos grupos</t>
  </si>
  <si>
    <t>Datos faltantes</t>
  </si>
  <si>
    <t>Se informará el porcentaje por variable; los análisis se harán con los casos completos</t>
  </si>
  <si>
    <t>Valores atípicos</t>
  </si>
  <si>
    <t>Se revisarán los casos fuera de 1,5 rangos intercuartílicos y se informará si cambian las conclusiones</t>
  </si>
  <si>
    <t>Responsable</t>
  </si>
  <si>
    <t>Nombre y apellido</t>
  </si>
  <si>
    <t>Versión del plan</t>
  </si>
  <si>
    <t>1.0, escrita antes de mirar los datos</t>
  </si>
  <si>
    <t>Un plan de análisis se escribe antes de ver los datos: es lo que separa una hipótesis puesta a prueba de una encontrada revolviendo.</t>
  </si>
  <si>
    <t>Objetivos y pruebas</t>
  </si>
  <si>
    <t>Una fila por objetivo específico. Las columnas verdes se eligen de una lista; las grises no corresponden a ese caso y se dejan vacías. La prueba la elige el árbol de decisión del sitio.</t>
  </si>
  <si>
    <t>Nº</t>
  </si>
  <si>
    <t>Objetivo específico</t>
  </si>
  <si>
    <t>Hipótesis</t>
  </si>
  <si>
    <t>Variable principal</t>
  </si>
  <si>
    <t>Variable de comparación</t>
  </si>
  <si>
    <t>Qué se busca</t>
  </si>
  <si>
    <t>Tipo de la variable principal</t>
  </si>
  <si>
    <t>Cuántos grupos</t>
  </si>
  <si>
    <t>Los grupos son</t>
  </si>
  <si>
    <t>Tipo de la otra variable</t>
  </si>
  <si>
    <t>Tamaño de la muestra</t>
  </si>
  <si>
    <t>Forma de la distribución</t>
  </si>
  <si>
    <t>Prueba o método</t>
  </si>
  <si>
    <t>Por qué esta</t>
  </si>
  <si>
    <t>Supuestos a verificar</t>
  </si>
  <si>
    <t>Qué informar</t>
  </si>
  <si>
    <t>Si no se cumplen los supuestos</t>
  </si>
  <si>
    <t>En R</t>
  </si>
  <si>
    <t>Ojo con</t>
  </si>
  <si>
    <t>Describir el perfil de quienes visitan la provincia</t>
  </si>
  <si>
    <t>edad</t>
  </si>
  <si>
    <t>Estimar un parámetro con su margen de error</t>
  </si>
  <si>
    <t>Cuantitativa</t>
  </si>
  <si>
    <t>Uno, contra un valor de referencia</t>
  </si>
  <si>
    <t>30 o más</t>
  </si>
  <si>
    <t>Comparar el gasto promedio entre quienes vienen de otra provincia y del exterior</t>
  </si>
  <si>
    <t>El gasto difiere según el origen</t>
  </si>
  <si>
    <t>gasto</t>
  </si>
  <si>
    <t>origen</t>
  </si>
  <si>
    <t>Comparar grupos</t>
  </si>
  <si>
    <t>Dos</t>
  </si>
  <si>
    <t>Independientes</t>
  </si>
  <si>
    <t>Comparar la satisfacción entre los tipos de alojamiento</t>
  </si>
  <si>
    <t>La satisfacción difiere según el tipo de alojamiento</t>
  </si>
  <si>
    <t>satisfaccion</t>
  </si>
  <si>
    <t>alojamiento</t>
  </si>
  <si>
    <t>Ordinal</t>
  </si>
  <si>
    <t>Tres o más</t>
  </si>
  <si>
    <t>Medir la relación entre las noches de estadía y el gasto total</t>
  </si>
  <si>
    <t>A más noches, mayor gasto</t>
  </si>
  <si>
    <t>noches</t>
  </si>
  <si>
    <t>Medir la relación entre dos variables</t>
  </si>
  <si>
    <t>Claramente asimétrica, o con atípicos que dominan</t>
  </si>
  <si>
    <t>Ver si la intención de volver depende del motivo del viaje</t>
  </si>
  <si>
    <t>La intención de volver se asocia con el motivo</t>
  </si>
  <si>
    <t>volveria</t>
  </si>
  <si>
    <t>motivo</t>
  </si>
  <si>
    <t>Categórica</t>
  </si>
  <si>
    <t>Se arma solo con «Criterios» y «Objetivos». Copiá la columna y pegala en el capítulo de metodología.</t>
  </si>
  <si>
    <t>Objetivos específicos</t>
  </si>
  <si>
    <t>El árbol de decisión del sitio, recorrido entero. Lo escribe el generador. No tocar.</t>
  </si>
  <si>
    <t>Clave</t>
  </si>
  <si>
    <t>Máscara</t>
  </si>
  <si>
    <t>Hoja</t>
  </si>
  <si>
    <t>comparar|cuantitativa|uno|independientes|cuantitativa|chico|simetrica</t>
  </si>
  <si>
    <t>1110011</t>
  </si>
  <si>
    <t>comparar|cuantitativa|uno|independientes|cuantitativa|chico|asimetrica</t>
  </si>
  <si>
    <t>comparar|cuantitativa|uno|independientes|cuantitativa|chico|no-se</t>
  </si>
  <si>
    <t>comparar|cuantitativa|uno|independientes|cuantitativa|grande|simetrica</t>
  </si>
  <si>
    <t>1110010</t>
  </si>
  <si>
    <t>comparar|cuantitativa|uno|independientes|cuantitativa|grande|asimetrica</t>
  </si>
  <si>
    <t>comparar|cuantitativa|uno|independientes|cuantitativa|grande|no-se</t>
  </si>
  <si>
    <t>comparar|cuantitativa|uno|independientes|ordinal|chico|simetrica</t>
  </si>
  <si>
    <t>comparar|cuantitativa|uno|independientes|ordinal|chico|asimetrica</t>
  </si>
  <si>
    <t>comparar|cuantitativa|uno|independientes|ordinal|chico|no-se</t>
  </si>
  <si>
    <t>comparar|cuantitativa|uno|independientes|ordinal|grande|simetrica</t>
  </si>
  <si>
    <t>comparar|cuantitativa|uno|independientes|ordinal|grande|asimetrica</t>
  </si>
  <si>
    <t>comparar|cuantitativa|uno|independientes|ordinal|grande|no-se</t>
  </si>
  <si>
    <t>comparar|cuantitativa|uno|independientes|categorica|chico|simetrica</t>
  </si>
  <si>
    <t>comparar|cuantitativa|uno|independientes|categorica|chico|asimetrica</t>
  </si>
  <si>
    <t>comparar|cuantitativa|uno|independientes|categorica|chico|no-se</t>
  </si>
  <si>
    <t>comparar|cuantitativa|uno|independientes|categorica|grande|simetrica</t>
  </si>
  <si>
    <t>comparar|cuantitativa|uno|independientes|categorica|grande|asimetrica</t>
  </si>
  <si>
    <t>comparar|cuantitativa|uno|independientes|categorica|grande|no-se</t>
  </si>
  <si>
    <t>comparar|cuantitativa|uno|relacionados|cuantitativa|chico|simetrica</t>
  </si>
  <si>
    <t>comparar|cuantitativa|uno|relacionados|cuantitativa|chico|asimetrica</t>
  </si>
  <si>
    <t>comparar|cuantitativa|uno|relacionados|cuantitativa|chico|no-se</t>
  </si>
  <si>
    <t>comparar|cuantitativa|uno|relacionados|cuantitativa|grande|simetrica</t>
  </si>
  <si>
    <t>comparar|cuantitativa|uno|relacionados|cuantitativa|grande|asimetrica</t>
  </si>
  <si>
    <t>comparar|cuantitativa|uno|relacionados|cuantitativa|grande|no-se</t>
  </si>
  <si>
    <t>comparar|cuantitativa|uno|relacionados|ordinal|chico|simetrica</t>
  </si>
  <si>
    <t>comparar|cuantitativa|uno|relacionados|ordinal|chico|asimetrica</t>
  </si>
  <si>
    <t>comparar|cuantitativa|uno|relacionados|ordinal|chico|no-se</t>
  </si>
  <si>
    <t>comparar|cuantitativa|uno|relacionados|ordinal|grande|simetrica</t>
  </si>
  <si>
    <t>comparar|cuantitativa|uno|relacionados|ordinal|grande|asimetrica</t>
  </si>
  <si>
    <t>comparar|cuantitativa|uno|relacionados|ordinal|grande|no-se</t>
  </si>
  <si>
    <t>comparar|cuantitativa|uno|relacionados|categorica|chico|simetrica</t>
  </si>
  <si>
    <t>comparar|cuantitativa|uno|relacionados|categorica|chico|asimetrica</t>
  </si>
  <si>
    <t>comparar|cuantitativa|uno|relacionados|categorica|chico|no-se</t>
  </si>
  <si>
    <t>comparar|cuantitativa|uno|relacionados|categorica|grande|simetrica</t>
  </si>
  <si>
    <t>comparar|cuantitativa|uno|relacionados|categorica|grande|asimetrica</t>
  </si>
  <si>
    <t>comparar|cuantitativa|uno|relacionados|categorica|grande|no-se</t>
  </si>
  <si>
    <t>comparar|cuantitativa|dos|independientes|cuantitativa|chico|simetrica</t>
  </si>
  <si>
    <t>1111011</t>
  </si>
  <si>
    <t>comparar|cuantitativa|dos|independientes|cuantitativa|chico|asimetrica</t>
  </si>
  <si>
    <t>comparar|cuantitativa|dos|independientes|cuantitativa|chico|no-se</t>
  </si>
  <si>
    <t>comparar|cuantitativa|dos|independientes|cuantitativa|grande|simetrica</t>
  </si>
  <si>
    <t>1111010</t>
  </si>
  <si>
    <t>comparar|cuantitativa|dos|independientes|cuantitativa|grande|asimetrica</t>
  </si>
  <si>
    <t>comparar|cuantitativa|dos|independientes|cuantitativa|grande|no-se</t>
  </si>
  <si>
    <t>comparar|cuantitativa|dos|independientes|ordinal|chico|simetrica</t>
  </si>
  <si>
    <t>comparar|cuantitativa|dos|independientes|ordinal|chico|asimetrica</t>
  </si>
  <si>
    <t>comparar|cuantitativa|dos|independientes|ordinal|chico|no-se</t>
  </si>
  <si>
    <t>comparar|cuantitativa|dos|independientes|ordinal|grande|simetrica</t>
  </si>
  <si>
    <t>comparar|cuantitativa|dos|independientes|ordinal|grande|asimetrica</t>
  </si>
  <si>
    <t>comparar|cuantitativa|dos|independientes|ordinal|grande|no-se</t>
  </si>
  <si>
    <t>comparar|cuantitativa|dos|independientes|categorica|chico|simetrica</t>
  </si>
  <si>
    <t>comparar|cuantitativa|dos|independientes|categorica|chico|asimetrica</t>
  </si>
  <si>
    <t>comparar|cuantitativa|dos|independientes|categorica|chico|no-se</t>
  </si>
  <si>
    <t>comparar|cuantitativa|dos|independientes|categorica|grande|simetrica</t>
  </si>
  <si>
    <t>comparar|cuantitativa|dos|independientes|categorica|grande|asimetrica</t>
  </si>
  <si>
    <t>comparar|cuantitativa|dos|independientes|categorica|grande|no-se</t>
  </si>
  <si>
    <t>comparar|cuantitativa|dos|relacionados|cuantitativa|chico|simetrica</t>
  </si>
  <si>
    <t>comparar|cuantitativa|dos|relacionados|cuantitativa|chico|asimetrica</t>
  </si>
  <si>
    <t>comparar|cuantitativa|dos|relacionados|cuantitativa|chico|no-se</t>
  </si>
  <si>
    <t>comparar|cuantitativa|dos|relacionados|cuantitativa|grande|simetrica</t>
  </si>
  <si>
    <t>comparar|cuantitativa|dos|relacionados|cuantitativa|grande|asimetrica</t>
  </si>
  <si>
    <t>comparar|cuantitativa|dos|relacionados|cuantitativa|grande|no-se</t>
  </si>
  <si>
    <t>comparar|cuantitativa|dos|relacionados|ordinal|chico|simetrica</t>
  </si>
  <si>
    <t>comparar|cuantitativa|dos|relacionados|ordinal|chico|asimetrica</t>
  </si>
  <si>
    <t>comparar|cuantitativa|dos|relacionados|ordinal|chico|no-se</t>
  </si>
  <si>
    <t>comparar|cuantitativa|dos|relacionados|ordinal|grande|simetrica</t>
  </si>
  <si>
    <t>comparar|cuantitativa|dos|relacionados|ordinal|grande|asimetrica</t>
  </si>
  <si>
    <t>comparar|cuantitativa|dos|relacionados|ordinal|grande|no-se</t>
  </si>
  <si>
    <t>comparar|cuantitativa|dos|relacionados|categorica|chico|simetrica</t>
  </si>
  <si>
    <t>comparar|cuantitativa|dos|relacionados|categorica|chico|asimetrica</t>
  </si>
  <si>
    <t>comparar|cuantitativa|dos|relacionados|categorica|chico|no-se</t>
  </si>
  <si>
    <t>comparar|cuantitativa|dos|relacionados|categorica|grande|simetrica</t>
  </si>
  <si>
    <t>comparar|cuantitativa|dos|relacionados|categorica|grande|asimetrica</t>
  </si>
  <si>
    <t>comparar|cuantitativa|dos|relacionados|categorica|grande|no-se</t>
  </si>
  <si>
    <t>comparar|cuantitativa|tres|independientes|cuantitativa|chico|simetrica</t>
  </si>
  <si>
    <t>comparar|cuantitativa|tres|independientes|cuantitativa|chico|asimetrica</t>
  </si>
  <si>
    <t>comparar|cuantitativa|tres|independientes|cuantitativa|chico|no-se</t>
  </si>
  <si>
    <t>comparar|cuantitativa|tres|independientes|cuantitativa|grande|simetrica</t>
  </si>
  <si>
    <t>comparar|cuantitativa|tres|independientes|cuantitativa|grande|asimetrica</t>
  </si>
  <si>
    <t>comparar|cuantitativa|tres|independientes|cuantitativa|grande|no-se</t>
  </si>
  <si>
    <t>comparar|cuantitativa|tres|independientes|ordinal|chico|simetrica</t>
  </si>
  <si>
    <t>comparar|cuantitativa|tres|independientes|ordinal|chico|asimetrica</t>
  </si>
  <si>
    <t>comparar|cuantitativa|tres|independientes|ordinal|chico|no-se</t>
  </si>
  <si>
    <t>comparar|cuantitativa|tres|independientes|ordinal|grande|simetrica</t>
  </si>
  <si>
    <t>comparar|cuantitativa|tres|independientes|ordinal|grande|asimetrica</t>
  </si>
  <si>
    <t>comparar|cuantitativa|tres|independientes|ordinal|grande|no-se</t>
  </si>
  <si>
    <t>comparar|cuantitativa|tres|independientes|categorica|chico|simetrica</t>
  </si>
  <si>
    <t>comparar|cuantitativa|tres|independientes|categorica|chico|asimetrica</t>
  </si>
  <si>
    <t>comparar|cuantitativa|tres|independientes|categorica|chico|no-se</t>
  </si>
  <si>
    <t>comparar|cuantitativa|tres|independientes|categorica|grande|simetrica</t>
  </si>
  <si>
    <t>comparar|cuantitativa|tres|independientes|categorica|grande|asimetrica</t>
  </si>
  <si>
    <t>comparar|cuantitativa|tres|independientes|categorica|grande|no-se</t>
  </si>
  <si>
    <t>comparar|cuantitativa|tres|relacionados|cuantitativa|chico|simetrica</t>
  </si>
  <si>
    <t>comparar|cuantitativa|tres|relacionados|cuantitativa|chico|asimetrica</t>
  </si>
  <si>
    <t>comparar|cuantitativa|tres|relacionados|cuantitativa|chico|no-se</t>
  </si>
  <si>
    <t>comparar|cuantitativa|tres|relacionados|cuantitativa|grande|simetrica</t>
  </si>
  <si>
    <t>comparar|cuantitativa|tres|relacionados|cuantitativa|grande|asimetrica</t>
  </si>
  <si>
    <t>comparar|cuantitativa|tres|relacionados|cuantitativa|grande|no-se</t>
  </si>
  <si>
    <t>comparar|cuantitativa|tres|relacionados|ordinal|chico|simetrica</t>
  </si>
  <si>
    <t>comparar|cuantitativa|tres|relacionados|ordinal|chico|asimetrica</t>
  </si>
  <si>
    <t>comparar|cuantitativa|tres|relacionados|ordinal|chico|no-se</t>
  </si>
  <si>
    <t>comparar|cuantitativa|tres|relacionados|ordinal|grande|simetrica</t>
  </si>
  <si>
    <t>comparar|cuantitativa|tres|relacionados|ordinal|grande|asimetrica</t>
  </si>
  <si>
    <t>comparar|cuantitativa|tres|relacionados|ordinal|grande|no-se</t>
  </si>
  <si>
    <t>comparar|cuantitativa|tres|relacionados|categorica|chico|simetrica</t>
  </si>
  <si>
    <t>comparar|cuantitativa|tres|relacionados|categorica|chico|asimetrica</t>
  </si>
  <si>
    <t>comparar|cuantitativa|tres|relacionados|categorica|chico|no-se</t>
  </si>
  <si>
    <t>comparar|cuantitativa|tres|relacionados|categorica|grande|simetrica</t>
  </si>
  <si>
    <t>comparar|cuantitativa|tres|relacionados|categorica|grande|asimetrica</t>
  </si>
  <si>
    <t>comparar|cuantitativa|tres|relacionados|categorica|grande|no-se</t>
  </si>
  <si>
    <t>comparar|ordinal|uno|independientes|cuantitativa|chico|simetrica</t>
  </si>
  <si>
    <t>1110000</t>
  </si>
  <si>
    <t>comparar|ordinal|uno|independientes|cuantitativa|chico|asimetrica</t>
  </si>
  <si>
    <t>comparar|ordinal|uno|independientes|cuantitativa|chico|no-se</t>
  </si>
  <si>
    <t>comparar|ordinal|uno|independientes|cuantitativa|grande|simetrica</t>
  </si>
  <si>
    <t>comparar|ordinal|uno|independientes|cuantitativa|grande|asimetrica</t>
  </si>
  <si>
    <t>comparar|ordinal|uno|independientes|cuantitativa|grande|no-se</t>
  </si>
  <si>
    <t>comparar|ordinal|uno|independientes|ordinal|chico|simetrica</t>
  </si>
  <si>
    <t>comparar|ordinal|uno|independientes|ordinal|chico|asimetrica</t>
  </si>
  <si>
    <t>comparar|ordinal|uno|independientes|ordinal|chico|no-se</t>
  </si>
  <si>
    <t>comparar|ordinal|uno|independientes|ordinal|grande|simetrica</t>
  </si>
  <si>
    <t>comparar|ordinal|uno|independientes|ordinal|grande|asimetrica</t>
  </si>
  <si>
    <t>comparar|ordinal|uno|independientes|ordinal|grande|no-se</t>
  </si>
  <si>
    <t>comparar|ordinal|uno|independientes|categorica|chico|simetrica</t>
  </si>
  <si>
    <t>comparar|ordinal|uno|independientes|categorica|chico|asimetrica</t>
  </si>
  <si>
    <t>comparar|ordinal|uno|independientes|categorica|chico|no-se</t>
  </si>
  <si>
    <t>comparar|ordinal|uno|independientes|categorica|grande|simetrica</t>
  </si>
  <si>
    <t>comparar|ordinal|uno|independientes|categorica|grande|asimetrica</t>
  </si>
  <si>
    <t>comparar|ordinal|uno|independientes|categorica|grande|no-se</t>
  </si>
  <si>
    <t>comparar|ordinal|uno|relacionados|cuantitativa|chico|simetrica</t>
  </si>
  <si>
    <t>comparar|ordinal|uno|relacionados|cuantitativa|chico|asimetrica</t>
  </si>
  <si>
    <t>comparar|ordinal|uno|relacionados|cuantitativa|chico|no-se</t>
  </si>
  <si>
    <t>comparar|ordinal|uno|relacionados|cuantitativa|grande|simetrica</t>
  </si>
  <si>
    <t>comparar|ordinal|uno|relacionados|cuantitativa|grande|asimetrica</t>
  </si>
  <si>
    <t>comparar|ordinal|uno|relacionados|cuantitativa|grande|no-se</t>
  </si>
  <si>
    <t>comparar|ordinal|uno|relacionados|ordinal|chico|simetrica</t>
  </si>
  <si>
    <t>comparar|ordinal|uno|relacionados|ordinal|chico|asimetrica</t>
  </si>
  <si>
    <t>comparar|ordinal|uno|relacionados|ordinal|chico|no-se</t>
  </si>
  <si>
    <t>comparar|ordinal|uno|relacionados|ordinal|grande|simetrica</t>
  </si>
  <si>
    <t>comparar|ordinal|uno|relacionados|ordinal|grande|asimetrica</t>
  </si>
  <si>
    <t>comparar|ordinal|uno|relacionados|ordinal|grande|no-se</t>
  </si>
  <si>
    <t>comparar|ordinal|uno|relacionados|categorica|chico|simetrica</t>
  </si>
  <si>
    <t>comparar|ordinal|uno|relacionados|categorica|chico|asimetrica</t>
  </si>
  <si>
    <t>comparar|ordinal|uno|relacionados|categorica|chico|no-se</t>
  </si>
  <si>
    <t>comparar|ordinal|uno|relacionados|categorica|grande|simetrica</t>
  </si>
  <si>
    <t>comparar|ordinal|uno|relacionados|categorica|grande|asimetrica</t>
  </si>
  <si>
    <t>comparar|ordinal|uno|relacionados|categorica|grande|no-se</t>
  </si>
  <si>
    <t>comparar|ordinal|dos|independientes|cuantitativa|chico|simetrica</t>
  </si>
  <si>
    <t>1111000</t>
  </si>
  <si>
    <t>comparar|ordinal|dos|independientes|cuantitativa|chico|asimetrica</t>
  </si>
  <si>
    <t>comparar|ordinal|dos|independientes|cuantitativa|chico|no-se</t>
  </si>
  <si>
    <t>comparar|ordinal|dos|independientes|cuantitativa|grande|simetrica</t>
  </si>
  <si>
    <t>comparar|ordinal|dos|independientes|cuantitativa|grande|asimetrica</t>
  </si>
  <si>
    <t>comparar|ordinal|dos|independientes|cuantitativa|grande|no-se</t>
  </si>
  <si>
    <t>comparar|ordinal|dos|independientes|ordinal|chico|simetrica</t>
  </si>
  <si>
    <t>comparar|ordinal|dos|independientes|ordinal|chico|asimetrica</t>
  </si>
  <si>
    <t>comparar|ordinal|dos|independientes|ordinal|chico|no-se</t>
  </si>
  <si>
    <t>comparar|ordinal|dos|independientes|ordinal|grande|simetrica</t>
  </si>
  <si>
    <t>comparar|ordinal|dos|independientes|ordinal|grande|asimetrica</t>
  </si>
  <si>
    <t>comparar|ordinal|dos|independientes|ordinal|grande|no-se</t>
  </si>
  <si>
    <t>comparar|ordinal|dos|independientes|categorica|chico|simetrica</t>
  </si>
  <si>
    <t>comparar|ordinal|dos|independientes|categorica|chico|asimetrica</t>
  </si>
  <si>
    <t>comparar|ordinal|dos|independientes|categorica|chico|no-se</t>
  </si>
  <si>
    <t>comparar|ordinal|dos|independientes|categorica|grande|simetrica</t>
  </si>
  <si>
    <t>comparar|ordinal|dos|independientes|categorica|grande|asimetrica</t>
  </si>
  <si>
    <t>comparar|ordinal|dos|independientes|categorica|grande|no-se</t>
  </si>
  <si>
    <t>comparar|ordinal|dos|relacionados|cuantitativa|chico|simetrica</t>
  </si>
  <si>
    <t>comparar|ordinal|dos|relacionados|cuantitativa|chico|asimetrica</t>
  </si>
  <si>
    <t>comparar|ordinal|dos|relacionados|cuantitativa|chico|no-se</t>
  </si>
  <si>
    <t>comparar|ordinal|dos|relacionados|cuantitativa|grande|simetrica</t>
  </si>
  <si>
    <t>comparar|ordinal|dos|relacionados|cuantitativa|grande|asimetrica</t>
  </si>
  <si>
    <t>comparar|ordinal|dos|relacionados|cuantitativa|grande|no-se</t>
  </si>
  <si>
    <t>comparar|ordinal|dos|relacionados|ordinal|chico|simetrica</t>
  </si>
  <si>
    <t>comparar|ordinal|dos|relacionados|ordinal|chico|asimetrica</t>
  </si>
  <si>
    <t>comparar|ordinal|dos|relacionados|ordinal|chico|no-se</t>
  </si>
  <si>
    <t>comparar|ordinal|dos|relacionados|ordinal|grande|simetrica</t>
  </si>
  <si>
    <t>comparar|ordinal|dos|relacionados|ordinal|grande|asimetrica</t>
  </si>
  <si>
    <t>comparar|ordinal|dos|relacionados|ordinal|grande|no-se</t>
  </si>
  <si>
    <t>comparar|ordinal|dos|relacionados|categorica|chico|simetrica</t>
  </si>
  <si>
    <t>comparar|ordinal|dos|relacionados|categorica|chico|asimetrica</t>
  </si>
  <si>
    <t>comparar|ordinal|dos|relacionados|categorica|chico|no-se</t>
  </si>
  <si>
    <t>comparar|ordinal|dos|relacionados|categorica|grande|simetrica</t>
  </si>
  <si>
    <t>comparar|ordinal|dos|relacionados|categorica|grande|asimetrica</t>
  </si>
  <si>
    <t>comparar|ordinal|dos|relacionados|categorica|grande|no-se</t>
  </si>
  <si>
    <t>comparar|ordinal|tres|independientes|cuantitativa|chico|simetrica</t>
  </si>
  <si>
    <t>comparar|ordinal|tres|independientes|cuantitativa|chico|asimetrica</t>
  </si>
  <si>
    <t>comparar|ordinal|tres|independientes|cuantitativa|chico|no-se</t>
  </si>
  <si>
    <t>comparar|ordinal|tres|independientes|cuantitativa|grande|simetrica</t>
  </si>
  <si>
    <t>comparar|ordinal|tres|independientes|cuantitativa|grande|asimetrica</t>
  </si>
  <si>
    <t>comparar|ordinal|tres|independientes|cuantitativa|grande|no-se</t>
  </si>
  <si>
    <t>comparar|ordinal|tres|independientes|ordinal|chico|simetrica</t>
  </si>
  <si>
    <t>comparar|ordinal|tres|independientes|ordinal|chico|asimetrica</t>
  </si>
  <si>
    <t>comparar|ordinal|tres|independientes|ordinal|chico|no-se</t>
  </si>
  <si>
    <t>comparar|ordinal|tres|independientes|ordinal|grande|simetrica</t>
  </si>
  <si>
    <t>comparar|ordinal|tres|independientes|ordinal|grande|asimetrica</t>
  </si>
  <si>
    <t>comparar|ordinal|tres|independientes|ordinal|grande|no-se</t>
  </si>
  <si>
    <t>comparar|ordinal|tres|independientes|categorica|chico|simetrica</t>
  </si>
  <si>
    <t>comparar|ordinal|tres|independientes|categorica|chico|asimetrica</t>
  </si>
  <si>
    <t>comparar|ordinal|tres|independientes|categorica|chico|no-se</t>
  </si>
  <si>
    <t>comparar|ordinal|tres|independientes|categorica|grande|simetrica</t>
  </si>
  <si>
    <t>comparar|ordinal|tres|independientes|categorica|grande|asimetrica</t>
  </si>
  <si>
    <t>comparar|ordinal|tres|independientes|categorica|grande|no-se</t>
  </si>
  <si>
    <t>comparar|ordinal|tres|relacionados|cuantitativa|chico|simetrica</t>
  </si>
  <si>
    <t>comparar|ordinal|tres|relacionados|cuantitativa|chico|asimetrica</t>
  </si>
  <si>
    <t>comparar|ordinal|tres|relacionados|cuantitativa|chico|no-se</t>
  </si>
  <si>
    <t>comparar|ordinal|tres|relacionados|cuantitativa|grande|simetrica</t>
  </si>
  <si>
    <t>comparar|ordinal|tres|relacionados|cuantitativa|grande|asimetrica</t>
  </si>
  <si>
    <t>comparar|ordinal|tres|relacionados|cuantitativa|grande|no-se</t>
  </si>
  <si>
    <t>comparar|ordinal|tres|relacionados|ordinal|chico|simetrica</t>
  </si>
  <si>
    <t>comparar|ordinal|tres|relacionados|ordinal|chico|asimetrica</t>
  </si>
  <si>
    <t>comparar|ordinal|tres|relacionados|ordinal|chico|no-se</t>
  </si>
  <si>
    <t>comparar|ordinal|tres|relacionados|ordinal|grande|simetrica</t>
  </si>
  <si>
    <t>comparar|ordinal|tres|relacionados|ordinal|grande|asimetrica</t>
  </si>
  <si>
    <t>comparar|ordinal|tres|relacionados|ordinal|grande|no-se</t>
  </si>
  <si>
    <t>comparar|ordinal|tres|relacionados|categorica|chico|simetrica</t>
  </si>
  <si>
    <t>comparar|ordinal|tres|relacionados|categorica|chico|asimetrica</t>
  </si>
  <si>
    <t>comparar|ordinal|tres|relacionados|categorica|chico|no-se</t>
  </si>
  <si>
    <t>comparar|ordinal|tres|relacionados|categorica|grande|simetrica</t>
  </si>
  <si>
    <t>comparar|ordinal|tres|relacionados|categorica|grande|asimetrica</t>
  </si>
  <si>
    <t>comparar|ordinal|tres|relacionados|categorica|grande|no-se</t>
  </si>
  <si>
    <t>comparar|categorica|uno|independientes|cuantitativa|chico|simetrica</t>
  </si>
  <si>
    <t>comparar|categorica|uno|independientes|cuantitativa|chico|asimetrica</t>
  </si>
  <si>
    <t>comparar|categorica|uno|independientes|cuantitativa|chico|no-se</t>
  </si>
  <si>
    <t>comparar|categorica|uno|independientes|cuantitativa|grande|simetrica</t>
  </si>
  <si>
    <t>comparar|categorica|uno|independientes|cuantitativa|grande|asimetrica</t>
  </si>
  <si>
    <t>comparar|categorica|uno|independientes|cuantitativa|grande|no-se</t>
  </si>
  <si>
    <t>comparar|categorica|uno|independientes|ordinal|chico|simetrica</t>
  </si>
  <si>
    <t>comparar|categorica|uno|independientes|ordinal|chico|asimetrica</t>
  </si>
  <si>
    <t>comparar|categorica|uno|independientes|ordinal|chico|no-se</t>
  </si>
  <si>
    <t>comparar|categorica|uno|independientes|ordinal|grande|simetrica</t>
  </si>
  <si>
    <t>comparar|categorica|uno|independientes|ordinal|grande|asimetrica</t>
  </si>
  <si>
    <t>comparar|categorica|uno|independientes|ordinal|grande|no-se</t>
  </si>
  <si>
    <t>comparar|categorica|uno|independientes|categorica|chico|simetrica</t>
  </si>
  <si>
    <t>comparar|categorica|uno|independientes|categorica|chico|asimetrica</t>
  </si>
  <si>
    <t>comparar|categorica|uno|independientes|categorica|chico|no-se</t>
  </si>
  <si>
    <t>comparar|categorica|uno|independientes|categorica|grande|simetrica</t>
  </si>
  <si>
    <t>comparar|categorica|uno|independientes|categorica|grande|asimetrica</t>
  </si>
  <si>
    <t>comparar|categorica|uno|independientes|categorica|grande|no-se</t>
  </si>
  <si>
    <t>comparar|categorica|uno|relacionados|cuantitativa|chico|simetrica</t>
  </si>
  <si>
    <t>comparar|categorica|uno|relacionados|cuantitativa|chico|asimetrica</t>
  </si>
  <si>
    <t>comparar|categorica|uno|relacionados|cuantitativa|chico|no-se</t>
  </si>
  <si>
    <t>comparar|categorica|uno|relacionados|cuantitativa|grande|simetrica</t>
  </si>
  <si>
    <t>comparar|categorica|uno|relacionados|cuantitativa|grande|asimetrica</t>
  </si>
  <si>
    <t>comparar|categorica|uno|relacionados|cuantitativa|grande|no-se</t>
  </si>
  <si>
    <t>comparar|categorica|uno|relacionados|ordinal|chico|simetrica</t>
  </si>
  <si>
    <t>comparar|categorica|uno|relacionados|ordinal|chico|asimetrica</t>
  </si>
  <si>
    <t>comparar|categorica|uno|relacionados|ordinal|chico|no-se</t>
  </si>
  <si>
    <t>comparar|categorica|uno|relacionados|ordinal|grande|simetrica</t>
  </si>
  <si>
    <t>comparar|categorica|uno|relacionados|ordinal|grande|asimetrica</t>
  </si>
  <si>
    <t>comparar|categorica|uno|relacionados|ordinal|grande|no-se</t>
  </si>
  <si>
    <t>comparar|categorica|uno|relacionados|categorica|chico|simetrica</t>
  </si>
  <si>
    <t>comparar|categorica|uno|relacionados|categorica|chico|asimetrica</t>
  </si>
  <si>
    <t>comparar|categorica|uno|relacionados|categorica|chico|no-se</t>
  </si>
  <si>
    <t>comparar|categorica|uno|relacionados|categorica|grande|simetrica</t>
  </si>
  <si>
    <t>comparar|categorica|uno|relacionados|categorica|grande|asimetrica</t>
  </si>
  <si>
    <t>comparar|categorica|uno|relacionados|categorica|grande|no-se</t>
  </si>
  <si>
    <t>comparar|categorica|dos|independientes|cuantitativa|chico|simetrica</t>
  </si>
  <si>
    <t>comparar|categorica|dos|independientes|cuantitativa|chico|asimetrica</t>
  </si>
  <si>
    <t>comparar|categorica|dos|independientes|cuantitativa|chico|no-se</t>
  </si>
  <si>
    <t>comparar|categorica|dos|independientes|cuantitativa|grande|simetrica</t>
  </si>
  <si>
    <t>comparar|categorica|dos|independientes|cuantitativa|grande|asimetrica</t>
  </si>
  <si>
    <t>comparar|categorica|dos|independientes|cuantitativa|grande|no-se</t>
  </si>
  <si>
    <t>comparar|categorica|dos|independientes|ordinal|chico|simetrica</t>
  </si>
  <si>
    <t>comparar|categorica|dos|independientes|ordinal|chico|asimetrica</t>
  </si>
  <si>
    <t>comparar|categorica|dos|independientes|ordinal|chico|no-se</t>
  </si>
  <si>
    <t>comparar|categorica|dos|independientes|ordinal|grande|simetrica</t>
  </si>
  <si>
    <t>comparar|categorica|dos|independientes|ordinal|grande|asimetrica</t>
  </si>
  <si>
    <t>comparar|categorica|dos|independientes|ordinal|grande|no-se</t>
  </si>
  <si>
    <t>comparar|categorica|dos|independientes|categorica|chico|simetrica</t>
  </si>
  <si>
    <t>comparar|categorica|dos|independientes|categorica|chico|asimetrica</t>
  </si>
  <si>
    <t>comparar|categorica|dos|independientes|categorica|chico|no-se</t>
  </si>
  <si>
    <t>comparar|categorica|dos|independientes|categorica|grande|simetrica</t>
  </si>
  <si>
    <t>comparar|categorica|dos|independientes|categorica|grande|asimetrica</t>
  </si>
  <si>
    <t>comparar|categorica|dos|independientes|categorica|grande|no-se</t>
  </si>
  <si>
    <t>comparar|categorica|dos|relacionados|cuantitativa|chico|simetrica</t>
  </si>
  <si>
    <t>comparar|categorica|dos|relacionados|cuantitativa|chico|asimetrica</t>
  </si>
  <si>
    <t>comparar|categorica|dos|relacionados|cuantitativa|chico|no-se</t>
  </si>
  <si>
    <t>comparar|categorica|dos|relacionados|cuantitativa|grande|simetrica</t>
  </si>
  <si>
    <t>comparar|categorica|dos|relacionados|cuantitativa|grande|asimetrica</t>
  </si>
  <si>
    <t>comparar|categorica|dos|relacionados|cuantitativa|grande|no-se</t>
  </si>
  <si>
    <t>comparar|categorica|dos|relacionados|ordinal|chico|simetrica</t>
  </si>
  <si>
    <t>comparar|categorica|dos|relacionados|ordinal|chico|asimetrica</t>
  </si>
  <si>
    <t>comparar|categorica|dos|relacionados|ordinal|chico|no-se</t>
  </si>
  <si>
    <t>comparar|categorica|dos|relacionados|ordinal|grande|simetrica</t>
  </si>
  <si>
    <t>comparar|categorica|dos|relacionados|ordinal|grande|asimetrica</t>
  </si>
  <si>
    <t>comparar|categorica|dos|relacionados|ordinal|grande|no-se</t>
  </si>
  <si>
    <t>comparar|categorica|dos|relacionados|categorica|chico|simetrica</t>
  </si>
  <si>
    <t>comparar|categorica|dos|relacionados|categorica|chico|asimetrica</t>
  </si>
  <si>
    <t>comparar|categorica|dos|relacionados|categorica|chico|no-se</t>
  </si>
  <si>
    <t>comparar|categorica|dos|relacionados|categorica|grande|simetrica</t>
  </si>
  <si>
    <t>comparar|categorica|dos|relacionados|categorica|grande|asimetrica</t>
  </si>
  <si>
    <t>comparar|categorica|dos|relacionados|categorica|grande|no-se</t>
  </si>
  <si>
    <t>comparar|categorica|tres|independientes|cuantitativa|chico|simetrica</t>
  </si>
  <si>
    <t>comparar|categorica|tres|independientes|cuantitativa|chico|asimetrica</t>
  </si>
  <si>
    <t>comparar|categorica|tres|independientes|cuantitativa|chico|no-se</t>
  </si>
  <si>
    <t>comparar|categorica|tres|independientes|cuantitativa|grande|simetrica</t>
  </si>
  <si>
    <t>comparar|categorica|tres|independientes|cuantitativa|grande|asimetrica</t>
  </si>
  <si>
    <t>comparar|categorica|tres|independientes|cuantitativa|grande|no-se</t>
  </si>
  <si>
    <t>comparar|categorica|tres|independientes|ordinal|chico|simetrica</t>
  </si>
  <si>
    <t>comparar|categorica|tres|independientes|ordinal|chico|asimetrica</t>
  </si>
  <si>
    <t>comparar|categorica|tres|independientes|ordinal|chico|no-se</t>
  </si>
  <si>
    <t>comparar|categorica|tres|independientes|ordinal|grande|simetrica</t>
  </si>
  <si>
    <t>comparar|categorica|tres|independientes|ordinal|grande|asimetrica</t>
  </si>
  <si>
    <t>comparar|categorica|tres|independientes|ordinal|grande|no-se</t>
  </si>
  <si>
    <t>comparar|categorica|tres|independientes|categorica|chico|simetrica</t>
  </si>
  <si>
    <t>comparar|categorica|tres|independientes|categorica|chico|asimetrica</t>
  </si>
  <si>
    <t>comparar|categorica|tres|independientes|categorica|chico|no-se</t>
  </si>
  <si>
    <t>comparar|categorica|tres|independientes|categorica|grande|simetrica</t>
  </si>
  <si>
    <t>comparar|categorica|tres|independientes|categorica|grande|asimetrica</t>
  </si>
  <si>
    <t>comparar|categorica|tres|independientes|categorica|grande|no-se</t>
  </si>
  <si>
    <t>comparar|categorica|tres|relacionados|cuantitativa|chico|simetrica</t>
  </si>
  <si>
    <t>comparar|categorica|tres|relacionados|cuantitativa|chico|asimetrica</t>
  </si>
  <si>
    <t>comparar|categorica|tres|relacionados|cuantitativa|chico|no-se</t>
  </si>
  <si>
    <t>comparar|categorica|tres|relacionados|cuantitativa|grande|simetrica</t>
  </si>
  <si>
    <t>comparar|categorica|tres|relacionados|cuantitativa|grande|asimetrica</t>
  </si>
  <si>
    <t>comparar|categorica|tres|relacionados|cuantitativa|grande|no-se</t>
  </si>
  <si>
    <t>comparar|categorica|tres|relacionados|ordinal|chico|simetrica</t>
  </si>
  <si>
    <t>comparar|categorica|tres|relacionados|ordinal|chico|asimetrica</t>
  </si>
  <si>
    <t>comparar|categorica|tres|relacionados|ordinal|chico|no-se</t>
  </si>
  <si>
    <t>comparar|categorica|tres|relacionados|ordinal|grande|simetrica</t>
  </si>
  <si>
    <t>comparar|categorica|tres|relacionados|ordinal|grande|asimetrica</t>
  </si>
  <si>
    <t>comparar|categorica|tres|relacionados|ordinal|grande|no-se</t>
  </si>
  <si>
    <t>comparar|categorica|tres|relacionados|categorica|chico|simetrica</t>
  </si>
  <si>
    <t>comparar|categorica|tres|relacionados|categorica|chico|asimetrica</t>
  </si>
  <si>
    <t>comparar|categorica|tres|relacionados|categorica|chico|no-se</t>
  </si>
  <si>
    <t>comparar|categorica|tres|relacionados|categorica|grande|simetrica</t>
  </si>
  <si>
    <t>comparar|categorica|tres|relacionados|categorica|grande|asimetrica</t>
  </si>
  <si>
    <t>comparar|categorica|tres|relacionados|categorica|grande|no-se</t>
  </si>
  <si>
    <t>relacionar|cuantitativa|uno|independientes|cuantitativa|chico|simetrica</t>
  </si>
  <si>
    <t>1100101</t>
  </si>
  <si>
    <t>relacionar|cuantitativa|uno|independientes|cuantitativa|chico|asimetrica</t>
  </si>
  <si>
    <t>relacionar|cuantitativa|uno|independientes|cuantitativa|chico|no-se</t>
  </si>
  <si>
    <t>relacionar|cuantitativa|uno|independientes|cuantitativa|grande|simetrica</t>
  </si>
  <si>
    <t>relacionar|cuantitativa|uno|independientes|cuantitativa|grande|asimetrica</t>
  </si>
  <si>
    <t>relacionar|cuantitativa|uno|independientes|cuantitativa|grande|no-se</t>
  </si>
  <si>
    <t>relacionar|cuantitativa|uno|independientes|ordinal|chico|simetrica</t>
  </si>
  <si>
    <t>1100100</t>
  </si>
  <si>
    <t>relacionar|cuantitativa|uno|independientes|ordinal|chico|asimetrica</t>
  </si>
  <si>
    <t>relacionar|cuantitativa|uno|independientes|ordinal|chico|no-se</t>
  </si>
  <si>
    <t>relacionar|cuantitativa|uno|independientes|ordinal|grande|simetrica</t>
  </si>
  <si>
    <t>relacionar|cuantitativa|uno|independientes|ordinal|grande|asimetrica</t>
  </si>
  <si>
    <t>relacionar|cuantitativa|uno|independientes|ordinal|grande|no-se</t>
  </si>
  <si>
    <t>relacionar|cuantitativa|uno|independientes|categorica|chico|simetrica</t>
  </si>
  <si>
    <t>relacionar|cuantitativa|uno|independientes|categorica|chico|asimetrica</t>
  </si>
  <si>
    <t>relacionar|cuantitativa|uno|independientes|categorica|chico|no-se</t>
  </si>
  <si>
    <t>relacionar|cuantitativa|uno|independientes|categorica|grande|simetrica</t>
  </si>
  <si>
    <t>relacionar|cuantitativa|uno|independientes|categorica|grande|asimetrica</t>
  </si>
  <si>
    <t>relacionar|cuantitativa|uno|independientes|categorica|grande|no-se</t>
  </si>
  <si>
    <t>relacionar|cuantitativa|uno|relacionados|cuantitativa|chico|simetrica</t>
  </si>
  <si>
    <t>relacionar|cuantitativa|uno|relacionados|cuantitativa|chico|asimetrica</t>
  </si>
  <si>
    <t>relacionar|cuantitativa|uno|relacionados|cuantitativa|chico|no-se</t>
  </si>
  <si>
    <t>relacionar|cuantitativa|uno|relacionados|cuantitativa|grande|simetrica</t>
  </si>
  <si>
    <t>relacionar|cuantitativa|uno|relacionados|cuantitativa|grande|asimetrica</t>
  </si>
  <si>
    <t>relacionar|cuantitativa|uno|relacionados|cuantitativa|grande|no-se</t>
  </si>
  <si>
    <t>relacionar|cuantitativa|uno|relacionados|ordinal|chico|simetrica</t>
  </si>
  <si>
    <t>relacionar|cuantitativa|uno|relacionados|ordinal|chico|asimetrica</t>
  </si>
  <si>
    <t>relacionar|cuantitativa|uno|relacionados|ordinal|chico|no-se</t>
  </si>
  <si>
    <t>relacionar|cuantitativa|uno|relacionados|ordinal|grande|simetrica</t>
  </si>
  <si>
    <t>relacionar|cuantitativa|uno|relacionados|ordinal|grande|asimetrica</t>
  </si>
  <si>
    <t>relacionar|cuantitativa|uno|relacionados|ordinal|grande|no-se</t>
  </si>
  <si>
    <t>relacionar|cuantitativa|uno|relacionados|categorica|chico|simetrica</t>
  </si>
  <si>
    <t>relacionar|cuantitativa|uno|relacionados|categorica|chico|asimetrica</t>
  </si>
  <si>
    <t>relacionar|cuantitativa|uno|relacionados|categorica|chico|no-se</t>
  </si>
  <si>
    <t>relacionar|cuantitativa|uno|relacionados|categorica|grande|simetrica</t>
  </si>
  <si>
    <t>relacionar|cuantitativa|uno|relacionados|categorica|grande|asimetrica</t>
  </si>
  <si>
    <t>relacionar|cuantitativa|uno|relacionados|categorica|grande|no-se</t>
  </si>
  <si>
    <t>relacionar|cuantitativa|dos|independientes|cuantitativa|chico|simetrica</t>
  </si>
  <si>
    <t>relacionar|cuantitativa|dos|independientes|cuantitativa|chico|asimetrica</t>
  </si>
  <si>
    <t>relacionar|cuantitativa|dos|independientes|cuantitativa|chico|no-se</t>
  </si>
  <si>
    <t>relacionar|cuantitativa|dos|independientes|cuantitativa|grande|simetrica</t>
  </si>
  <si>
    <t>relacionar|cuantitativa|dos|independientes|cuantitativa|grande|asimetrica</t>
  </si>
  <si>
    <t>relacionar|cuantitativa|dos|independientes|cuantitativa|grande|no-se</t>
  </si>
  <si>
    <t>relacionar|cuantitativa|dos|independientes|ordinal|chico|simetrica</t>
  </si>
  <si>
    <t>relacionar|cuantitativa|dos|independientes|ordinal|chico|asimetrica</t>
  </si>
  <si>
    <t>relacionar|cuantitativa|dos|independientes|ordinal|chico|no-se</t>
  </si>
  <si>
    <t>relacionar|cuantitativa|dos|independientes|ordinal|grande|simetrica</t>
  </si>
  <si>
    <t>relacionar|cuantitativa|dos|independientes|ordinal|grande|asimetrica</t>
  </si>
  <si>
    <t>relacionar|cuantitativa|dos|independientes|ordinal|grande|no-se</t>
  </si>
  <si>
    <t>relacionar|cuantitativa|dos|independientes|categorica|chico|simetrica</t>
  </si>
  <si>
    <t>relacionar|cuantitativa|dos|independientes|categorica|chico|asimetrica</t>
  </si>
  <si>
    <t>relacionar|cuantitativa|dos|independientes|categorica|chico|no-se</t>
  </si>
  <si>
    <t>relacionar|cuantitativa|dos|independientes|categorica|grande|simetrica</t>
  </si>
  <si>
    <t>relacionar|cuantitativa|dos|independientes|categorica|grande|asimetrica</t>
  </si>
  <si>
    <t>relacionar|cuantitativa|dos|independientes|categorica|grande|no-se</t>
  </si>
  <si>
    <t>relacionar|cuantitativa|dos|relacionados|cuantitativa|chico|simetrica</t>
  </si>
  <si>
    <t>relacionar|cuantitativa|dos|relacionados|cuantitativa|chico|asimetrica</t>
  </si>
  <si>
    <t>relacionar|cuantitativa|dos|relacionados|cuantitativa|chico|no-se</t>
  </si>
  <si>
    <t>relacionar|cuantitativa|dos|relacionados|cuantitativa|grande|simetrica</t>
  </si>
  <si>
    <t>relacionar|cuantitativa|dos|relacionados|cuantitativa|grande|asimetrica</t>
  </si>
  <si>
    <t>relacionar|cuantitativa|dos|relacionados|cuantitativa|grande|no-se</t>
  </si>
  <si>
    <t>relacionar|cuantitativa|dos|relacionados|ordinal|chico|simetrica</t>
  </si>
  <si>
    <t>relacionar|cuantitativa|dos|relacionados|ordinal|chico|asimetrica</t>
  </si>
  <si>
    <t>relacionar|cuantitativa|dos|relacionados|ordinal|chico|no-se</t>
  </si>
  <si>
    <t>relacionar|cuantitativa|dos|relacionados|ordinal|grande|simetrica</t>
  </si>
  <si>
    <t>relacionar|cuantitativa|dos|relacionados|ordinal|grande|asimetrica</t>
  </si>
  <si>
    <t>relacionar|cuantitativa|dos|relacionados|ordinal|grande|no-se</t>
  </si>
  <si>
    <t>relacionar|cuantitativa|dos|relacionados|categorica|chico|simetrica</t>
  </si>
  <si>
    <t>relacionar|cuantitativa|dos|relacionados|categorica|chico|asimetrica</t>
  </si>
  <si>
    <t>relacionar|cuantitativa|dos|relacionados|categorica|chico|no-se</t>
  </si>
  <si>
    <t>relacionar|cuantitativa|dos|relacionados|categorica|grande|simetrica</t>
  </si>
  <si>
    <t>relacionar|cuantitativa|dos|relacionados|categorica|grande|asimetrica</t>
  </si>
  <si>
    <t>relacionar|cuantitativa|dos|relacionados|categorica|grande|no-se</t>
  </si>
  <si>
    <t>relacionar|cuantitativa|tres|independientes|cuantitativa|chico|simetrica</t>
  </si>
  <si>
    <t>relacionar|cuantitativa|tres|independientes|cuantitativa|chico|asimetrica</t>
  </si>
  <si>
    <t>relacionar|cuantitativa|tres|independientes|cuantitativa|chico|no-se</t>
  </si>
  <si>
    <t>relacionar|cuantitativa|tres|independientes|cuantitativa|grande|simetrica</t>
  </si>
  <si>
    <t>relacionar|cuantitativa|tres|independientes|cuantitativa|grande|asimetrica</t>
  </si>
  <si>
    <t>relacionar|cuantitativa|tres|independientes|cuantitativa|grande|no-se</t>
  </si>
  <si>
    <t>relacionar|cuantitativa|tres|independientes|ordinal|chico|simetrica</t>
  </si>
  <si>
    <t>relacionar|cuantitativa|tres|independientes|ordinal|chico|asimetrica</t>
  </si>
  <si>
    <t>relacionar|cuantitativa|tres|independientes|ordinal|chico|no-se</t>
  </si>
  <si>
    <t>relacionar|cuantitativa|tres|independientes|ordinal|grande|simetrica</t>
  </si>
  <si>
    <t>relacionar|cuantitativa|tres|independientes|ordinal|grande|asimetrica</t>
  </si>
  <si>
    <t>relacionar|cuantitativa|tres|independientes|ordinal|grande|no-se</t>
  </si>
  <si>
    <t>relacionar|cuantitativa|tres|independientes|categorica|chico|simetrica</t>
  </si>
  <si>
    <t>relacionar|cuantitativa|tres|independientes|categorica|chico|asimetrica</t>
  </si>
  <si>
    <t>relacionar|cuantitativa|tres|independientes|categorica|chico|no-se</t>
  </si>
  <si>
    <t>relacionar|cuantitativa|tres|independientes|categorica|grande|simetrica</t>
  </si>
  <si>
    <t>relacionar|cuantitativa|tres|independientes|categorica|grande|asimetrica</t>
  </si>
  <si>
    <t>relacionar|cuantitativa|tres|independientes|categorica|grande|no-se</t>
  </si>
  <si>
    <t>relacionar|cuantitativa|tres|relacionados|cuantitativa|chico|simetrica</t>
  </si>
  <si>
    <t>relacionar|cuantitativa|tres|relacionados|cuantitativa|chico|asimetrica</t>
  </si>
  <si>
    <t>relacionar|cuantitativa|tres|relacionados|cuantitativa|chico|no-se</t>
  </si>
  <si>
    <t>relacionar|cuantitativa|tres|relacionados|cuantitativa|grande|simetrica</t>
  </si>
  <si>
    <t>relacionar|cuantitativa|tres|relacionados|cuantitativa|grande|asimetrica</t>
  </si>
  <si>
    <t>relacionar|cuantitativa|tres|relacionados|cuantitativa|grande|no-se</t>
  </si>
  <si>
    <t>relacionar|cuantitativa|tres|relacionados|ordinal|chico|simetrica</t>
  </si>
  <si>
    <t>relacionar|cuantitativa|tres|relacionados|ordinal|chico|asimetrica</t>
  </si>
  <si>
    <t>relacionar|cuantitativa|tres|relacionados|ordinal|chico|no-se</t>
  </si>
  <si>
    <t>relacionar|cuantitativa|tres|relacionados|ordinal|grande|simetrica</t>
  </si>
  <si>
    <t>relacionar|cuantitativa|tres|relacionados|ordinal|grande|asimetrica</t>
  </si>
  <si>
    <t>relacionar|cuantitativa|tres|relacionados|ordinal|grande|no-se</t>
  </si>
  <si>
    <t>relacionar|cuantitativa|tres|relacionados|categorica|chico|simetrica</t>
  </si>
  <si>
    <t>relacionar|cuantitativa|tres|relacionados|categorica|chico|asimetrica</t>
  </si>
  <si>
    <t>relacionar|cuantitativa|tres|relacionados|categorica|chico|no-se</t>
  </si>
  <si>
    <t>relacionar|cuantitativa|tres|relacionados|categorica|grande|simetrica</t>
  </si>
  <si>
    <t>relacionar|cuantitativa|tres|relacionados|categorica|grande|asimetrica</t>
  </si>
  <si>
    <t>relacionar|cuantitativa|tres|relacionados|categorica|grande|no-se</t>
  </si>
  <si>
    <t>relacionar|ordinal|uno|independientes|cuantitativa|chico|simetrica</t>
  </si>
  <si>
    <t>relacionar|ordinal|uno|independientes|cuantitativa|chico|asimetrica</t>
  </si>
  <si>
    <t>relacionar|ordinal|uno|independientes|cuantitativa|chico|no-se</t>
  </si>
  <si>
    <t>relacionar|ordinal|uno|independientes|cuantitativa|grande|simetrica</t>
  </si>
  <si>
    <t>relacionar|ordinal|uno|independientes|cuantitativa|grande|asimetrica</t>
  </si>
  <si>
    <t>relacionar|ordinal|uno|independientes|cuantitativa|grande|no-se</t>
  </si>
  <si>
    <t>relacionar|ordinal|uno|independientes|ordinal|chico|simetrica</t>
  </si>
  <si>
    <t>relacionar|ordinal|uno|independientes|ordinal|chico|asimetrica</t>
  </si>
  <si>
    <t>relacionar|ordinal|uno|independientes|ordinal|chico|no-se</t>
  </si>
  <si>
    <t>relacionar|ordinal|uno|independientes|ordinal|grande|simetrica</t>
  </si>
  <si>
    <t>relacionar|ordinal|uno|independientes|ordinal|grande|asimetrica</t>
  </si>
  <si>
    <t>relacionar|ordinal|uno|independientes|ordinal|grande|no-se</t>
  </si>
  <si>
    <t>relacionar|ordinal|uno|independientes|categorica|chico|simetrica</t>
  </si>
  <si>
    <t>relacionar|ordinal|uno|independientes|categorica|chico|asimetrica</t>
  </si>
  <si>
    <t>relacionar|ordinal|uno|independientes|categorica|chico|no-se</t>
  </si>
  <si>
    <t>relacionar|ordinal|uno|independientes|categorica|grande|simetrica</t>
  </si>
  <si>
    <t>relacionar|ordinal|uno|independientes|categorica|grande|asimetrica</t>
  </si>
  <si>
    <t>relacionar|ordinal|uno|independientes|categorica|grande|no-se</t>
  </si>
  <si>
    <t>relacionar|ordinal|uno|relacionados|cuantitativa|chico|simetrica</t>
  </si>
  <si>
    <t>relacionar|ordinal|uno|relacionados|cuantitativa|chico|asimetrica</t>
  </si>
  <si>
    <t>relacionar|ordinal|uno|relacionados|cuantitativa|chico|no-se</t>
  </si>
  <si>
    <t>relacionar|ordinal|uno|relacionados|cuantitativa|grande|simetrica</t>
  </si>
  <si>
    <t>relacionar|ordinal|uno|relacionados|cuantitativa|grande|asimetrica</t>
  </si>
  <si>
    <t>relacionar|ordinal|uno|relacionados|cuantitativa|grande|no-se</t>
  </si>
  <si>
    <t>relacionar|ordinal|uno|relacionados|ordinal|chico|simetrica</t>
  </si>
  <si>
    <t>relacionar|ordinal|uno|relacionados|ordinal|chico|asimetrica</t>
  </si>
  <si>
    <t>relacionar|ordinal|uno|relacionados|ordinal|chico|no-se</t>
  </si>
  <si>
    <t>relacionar|ordinal|uno|relacionados|ordinal|grande|simetrica</t>
  </si>
  <si>
    <t>relacionar|ordinal|uno|relacionados|ordinal|grande|asimetrica</t>
  </si>
  <si>
    <t>relacionar|ordinal|uno|relacionados|ordinal|grande|no-se</t>
  </si>
  <si>
    <t>relacionar|ordinal|uno|relacionados|categorica|chico|simetrica</t>
  </si>
  <si>
    <t>relacionar|ordinal|uno|relacionados|categorica|chico|asimetrica</t>
  </si>
  <si>
    <t>relacionar|ordinal|uno|relacionados|categorica|chico|no-se</t>
  </si>
  <si>
    <t>relacionar|ordinal|uno|relacionados|categorica|grande|simetrica</t>
  </si>
  <si>
    <t>relacionar|ordinal|uno|relacionados|categorica|grande|asimetrica</t>
  </si>
  <si>
    <t>relacionar|ordinal|uno|relacionados|categorica|grande|no-se</t>
  </si>
  <si>
    <t>relacionar|ordinal|dos|independientes|cuantitativa|chico|simetrica</t>
  </si>
  <si>
    <t>relacionar|ordinal|dos|independientes|cuantitativa|chico|asimetrica</t>
  </si>
  <si>
    <t>relacionar|ordinal|dos|independientes|cuantitativa|chico|no-se</t>
  </si>
  <si>
    <t>relacionar|ordinal|dos|independientes|cuantitativa|grande|simetrica</t>
  </si>
  <si>
    <t>relacionar|ordinal|dos|independientes|cuantitativa|grande|asimetrica</t>
  </si>
  <si>
    <t>relacionar|ordinal|dos|independientes|cuantitativa|grande|no-se</t>
  </si>
  <si>
    <t>relacionar|ordinal|dos|independientes|ordinal|chico|simetrica</t>
  </si>
  <si>
    <t>relacionar|ordinal|dos|independientes|ordinal|chico|asimetrica</t>
  </si>
  <si>
    <t>relacionar|ordinal|dos|independientes|ordinal|chico|no-se</t>
  </si>
  <si>
    <t>relacionar|ordinal|dos|independientes|ordinal|grande|simetrica</t>
  </si>
  <si>
    <t>relacionar|ordinal|dos|independientes|ordinal|grande|asimetrica</t>
  </si>
  <si>
    <t>relacionar|ordinal|dos|independientes|ordinal|grande|no-se</t>
  </si>
  <si>
    <t>relacionar|ordinal|dos|independientes|categorica|chico|simetrica</t>
  </si>
  <si>
    <t>relacionar|ordinal|dos|independientes|categorica|chico|asimetrica</t>
  </si>
  <si>
    <t>relacionar|ordinal|dos|independientes|categorica|chico|no-se</t>
  </si>
  <si>
    <t>relacionar|ordinal|dos|independientes|categorica|grande|simetrica</t>
  </si>
  <si>
    <t>relacionar|ordinal|dos|independientes|categorica|grande|asimetrica</t>
  </si>
  <si>
    <t>relacionar|ordinal|dos|independientes|categorica|grande|no-se</t>
  </si>
  <si>
    <t>relacionar|ordinal|dos|relacionados|cuantitativa|chico|simetrica</t>
  </si>
  <si>
    <t>relacionar|ordinal|dos|relacionados|cuantitativa|chico|asimetrica</t>
  </si>
  <si>
    <t>relacionar|ordinal|dos|relacionados|cuantitativa|chico|no-se</t>
  </si>
  <si>
    <t>relacionar|ordinal|dos|relacionados|cuantitativa|grande|simetrica</t>
  </si>
  <si>
    <t>relacionar|ordinal|dos|relacionados|cuantitativa|grande|asimetrica</t>
  </si>
  <si>
    <t>relacionar|ordinal|dos|relacionados|cuantitativa|grande|no-se</t>
  </si>
  <si>
    <t>relacionar|ordinal|dos|relacionados|ordinal|chico|simetrica</t>
  </si>
  <si>
    <t>relacionar|ordinal|dos|relacionados|ordinal|chico|asimetrica</t>
  </si>
  <si>
    <t>relacionar|ordinal|dos|relacionados|ordinal|chico|no-se</t>
  </si>
  <si>
    <t>relacionar|ordinal|dos|relacionados|ordinal|grande|simetrica</t>
  </si>
  <si>
    <t>relacionar|ordinal|dos|relacionados|ordinal|grande|asimetrica</t>
  </si>
  <si>
    <t>relacionar|ordinal|dos|relacionados|ordinal|grande|no-se</t>
  </si>
  <si>
    <t>relacionar|ordinal|dos|relacionados|categorica|chico|simetrica</t>
  </si>
  <si>
    <t>relacionar|ordinal|dos|relacionados|categorica|chico|asimetrica</t>
  </si>
  <si>
    <t>relacionar|ordinal|dos|relacionados|categorica|chico|no-se</t>
  </si>
  <si>
    <t>relacionar|ordinal|dos|relacionados|categorica|grande|simetrica</t>
  </si>
  <si>
    <t>relacionar|ordinal|dos|relacionados|categorica|grande|asimetrica</t>
  </si>
  <si>
    <t>relacionar|ordinal|dos|relacionados|categorica|grande|no-se</t>
  </si>
  <si>
    <t>relacionar|ordinal|tres|independientes|cuantitativa|chico|simetrica</t>
  </si>
  <si>
    <t>relacionar|ordinal|tres|independientes|cuantitativa|chico|asimetrica</t>
  </si>
  <si>
    <t>relacionar|ordinal|tres|independientes|cuantitativa|chico|no-se</t>
  </si>
  <si>
    <t>relacionar|ordinal|tres|independientes|cuantitativa|grande|simetrica</t>
  </si>
  <si>
    <t>relacionar|ordinal|tres|independientes|cuantitativa|grande|asimetrica</t>
  </si>
  <si>
    <t>relacionar|ordinal|tres|independientes|cuantitativa|grande|no-se</t>
  </si>
  <si>
    <t>relacionar|ordinal|tres|independientes|ordinal|chico|simetrica</t>
  </si>
  <si>
    <t>relacionar|ordinal|tres|independientes|ordinal|chico|asimetrica</t>
  </si>
  <si>
    <t>relacionar|ordinal|tres|independientes|ordinal|chico|no-se</t>
  </si>
  <si>
    <t>relacionar|ordinal|tres|independientes|ordinal|grande|simetrica</t>
  </si>
  <si>
    <t>relacionar|ordinal|tres|independientes|ordinal|grande|asimetrica</t>
  </si>
  <si>
    <t>relacionar|ordinal|tres|independientes|ordinal|grande|no-se</t>
  </si>
  <si>
    <t>relacionar|ordinal|tres|independientes|categorica|chico|simetrica</t>
  </si>
  <si>
    <t>relacionar|ordinal|tres|independientes|categorica|chico|asimetrica</t>
  </si>
  <si>
    <t>relacionar|ordinal|tres|independientes|categorica|chico|no-se</t>
  </si>
  <si>
    <t>relacionar|ordinal|tres|independientes|categorica|grande|simetrica</t>
  </si>
  <si>
    <t>relacionar|ordinal|tres|independientes|categorica|grande|asimetrica</t>
  </si>
  <si>
    <t>relacionar|ordinal|tres|independientes|categorica|grande|no-se</t>
  </si>
  <si>
    <t>relacionar|ordinal|tres|relacionados|cuantitativa|chico|simetrica</t>
  </si>
  <si>
    <t>relacionar|ordinal|tres|relacionados|cuantitativa|chico|asimetrica</t>
  </si>
  <si>
    <t>relacionar|ordinal|tres|relacionados|cuantitativa|chico|no-se</t>
  </si>
  <si>
    <t>relacionar|ordinal|tres|relacionados|cuantitativa|grande|simetrica</t>
  </si>
  <si>
    <t>relacionar|ordinal|tres|relacionados|cuantitativa|grande|asimetrica</t>
  </si>
  <si>
    <t>relacionar|ordinal|tres|relacionados|cuantitativa|grande|no-se</t>
  </si>
  <si>
    <t>relacionar|ordinal|tres|relacionados|ordinal|chico|simetrica</t>
  </si>
  <si>
    <t>relacionar|ordinal|tres|relacionados|ordinal|chico|asimetrica</t>
  </si>
  <si>
    <t>relacionar|ordinal|tres|relacionados|ordinal|chico|no-se</t>
  </si>
  <si>
    <t>relacionar|ordinal|tres|relacionados|ordinal|grande|simetrica</t>
  </si>
  <si>
    <t>relacionar|ordinal|tres|relacionados|ordinal|grande|asimetrica</t>
  </si>
  <si>
    <t>relacionar|ordinal|tres|relacionados|ordinal|grande|no-se</t>
  </si>
  <si>
    <t>relacionar|ordinal|tres|relacionados|categorica|chico|simetrica</t>
  </si>
  <si>
    <t>relacionar|ordinal|tres|relacionados|categorica|chico|asimetrica</t>
  </si>
  <si>
    <t>relacionar|ordinal|tres|relacionados|categorica|chico|no-se</t>
  </si>
  <si>
    <t>relacionar|ordinal|tres|relacionados|categorica|grande|simetrica</t>
  </si>
  <si>
    <t>relacionar|ordinal|tres|relacionados|categorica|grande|asimetrica</t>
  </si>
  <si>
    <t>relacionar|ordinal|tres|relacionados|categorica|grande|no-se</t>
  </si>
  <si>
    <t>relacionar|categorica|uno|independientes|cuantitativa|chico|simetrica</t>
  </si>
  <si>
    <t>relacionar|categorica|uno|independientes|cuantitativa|chico|asimetrica</t>
  </si>
  <si>
    <t>relacionar|categorica|uno|independientes|cuantitativa|chico|no-se</t>
  </si>
  <si>
    <t>relacionar|categorica|uno|independientes|cuantitativa|grande|simetrica</t>
  </si>
  <si>
    <t>relacionar|categorica|uno|independientes|cuantitativa|grande|asimetrica</t>
  </si>
  <si>
    <t>relacionar|categorica|uno|independientes|cuantitativa|grande|no-se</t>
  </si>
  <si>
    <t>relacionar|categorica|uno|independientes|ordinal|chico|simetrica</t>
  </si>
  <si>
    <t>relacionar|categorica|uno|independientes|ordinal|chico|asimetrica</t>
  </si>
  <si>
    <t>relacionar|categorica|uno|independientes|ordinal|chico|no-se</t>
  </si>
  <si>
    <t>relacionar|categorica|uno|independientes|ordinal|grande|simetrica</t>
  </si>
  <si>
    <t>relacionar|categorica|uno|independientes|ordinal|grande|asimetrica</t>
  </si>
  <si>
    <t>relacionar|categorica|uno|independientes|ordinal|grande|no-se</t>
  </si>
  <si>
    <t>relacionar|categorica|uno|independientes|categorica|chico|simetrica</t>
  </si>
  <si>
    <t>relacionar|categorica|uno|independientes|categorica|chico|asimetrica</t>
  </si>
  <si>
    <t>relacionar|categorica|uno|independientes|categorica|chico|no-se</t>
  </si>
  <si>
    <t>relacionar|categorica|uno|independientes|categorica|grande|simetrica</t>
  </si>
  <si>
    <t>relacionar|categorica|uno|independientes|categorica|grande|asimetrica</t>
  </si>
  <si>
    <t>relacionar|categorica|uno|independientes|categorica|grande|no-se</t>
  </si>
  <si>
    <t>relacionar|categorica|uno|relacionados|cuantitativa|chico|simetrica</t>
  </si>
  <si>
    <t>relacionar|categorica|uno|relacionados|cuantitativa|chico|asimetrica</t>
  </si>
  <si>
    <t>relacionar|categorica|uno|relacionados|cuantitativa|chico|no-se</t>
  </si>
  <si>
    <t>relacionar|categorica|uno|relacionados|cuantitativa|grande|simetrica</t>
  </si>
  <si>
    <t>relacionar|categorica|uno|relacionados|cuantitativa|grande|asimetrica</t>
  </si>
  <si>
    <t>relacionar|categorica|uno|relacionados|cuantitativa|grande|no-se</t>
  </si>
  <si>
    <t>relacionar|categorica|uno|relacionados|ordinal|chico|simetrica</t>
  </si>
  <si>
    <t>relacionar|categorica|uno|relacionados|ordinal|chico|asimetrica</t>
  </si>
  <si>
    <t>relacionar|categorica|uno|relacionados|ordinal|chico|no-se</t>
  </si>
  <si>
    <t>relacionar|categorica|uno|relacionados|ordinal|grande|simetrica</t>
  </si>
  <si>
    <t>relacionar|categorica|uno|relacionados|ordinal|grande|asimetrica</t>
  </si>
  <si>
    <t>relacionar|categorica|uno|relacionados|ordinal|grande|no-se</t>
  </si>
  <si>
    <t>relacionar|categorica|uno|relacionados|categorica|chico|simetrica</t>
  </si>
  <si>
    <t>relacionar|categorica|uno|relacionados|categorica|chico|asimetrica</t>
  </si>
  <si>
    <t>relacionar|categorica|uno|relacionados|categorica|chico|no-se</t>
  </si>
  <si>
    <t>relacionar|categorica|uno|relacionados|categorica|grande|simetrica</t>
  </si>
  <si>
    <t>relacionar|categorica|uno|relacionados|categorica|grande|asimetrica</t>
  </si>
  <si>
    <t>relacionar|categorica|uno|relacionados|categorica|grande|no-se</t>
  </si>
  <si>
    <t>relacionar|categorica|dos|independientes|cuantitativa|chico|simetrica</t>
  </si>
  <si>
    <t>relacionar|categorica|dos|independientes|cuantitativa|chico|asimetrica</t>
  </si>
  <si>
    <t>relacionar|categorica|dos|independientes|cuantitativa|chico|no-se</t>
  </si>
  <si>
    <t>relacionar|categorica|dos|independientes|cuantitativa|grande|simetrica</t>
  </si>
  <si>
    <t>relacionar|categorica|dos|independientes|cuantitativa|grande|asimetrica</t>
  </si>
  <si>
    <t>relacionar|categorica|dos|independientes|cuantitativa|grande|no-se</t>
  </si>
  <si>
    <t>relacionar|categorica|dos|independientes|ordinal|chico|simetrica</t>
  </si>
  <si>
    <t>relacionar|categorica|dos|independientes|ordinal|chico|asimetrica</t>
  </si>
  <si>
    <t>relacionar|categorica|dos|independientes|ordinal|chico|no-se</t>
  </si>
  <si>
    <t>relacionar|categorica|dos|independientes|ordinal|grande|simetrica</t>
  </si>
  <si>
    <t>relacionar|categorica|dos|independientes|ordinal|grande|asimetrica</t>
  </si>
  <si>
    <t>relacionar|categorica|dos|independientes|ordinal|grande|no-se</t>
  </si>
  <si>
    <t>relacionar|categorica|dos|independientes|categorica|chico|simetrica</t>
  </si>
  <si>
    <t>relacionar|categorica|dos|independientes|categorica|chico|asimetrica</t>
  </si>
  <si>
    <t>relacionar|categorica|dos|independientes|categorica|chico|no-se</t>
  </si>
  <si>
    <t>relacionar|categorica|dos|independientes|categorica|grande|simetrica</t>
  </si>
  <si>
    <t>relacionar|categorica|dos|independientes|categorica|grande|asimetrica</t>
  </si>
  <si>
    <t>relacionar|categorica|dos|independientes|categorica|grande|no-se</t>
  </si>
  <si>
    <t>relacionar|categorica|dos|relacionados|cuantitativa|chico|simetrica</t>
  </si>
  <si>
    <t>relacionar|categorica|dos|relacionados|cuantitativa|chico|asimetrica</t>
  </si>
  <si>
    <t>relacionar|categorica|dos|relacionados|cuantitativa|chico|no-se</t>
  </si>
  <si>
    <t>relacionar|categorica|dos|relacionados|cuantitativa|grande|simetrica</t>
  </si>
  <si>
    <t>relacionar|categorica|dos|relacionados|cuantitativa|grande|asimetrica</t>
  </si>
  <si>
    <t>relacionar|categorica|dos|relacionados|cuantitativa|grande|no-se</t>
  </si>
  <si>
    <t>relacionar|categorica|dos|relacionados|ordinal|chico|simetrica</t>
  </si>
  <si>
    <t>relacionar|categorica|dos|relacionados|ordinal|chico|asimetrica</t>
  </si>
  <si>
    <t>relacionar|categorica|dos|relacionados|ordinal|chico|no-se</t>
  </si>
  <si>
    <t>relacionar|categorica|dos|relacionados|ordinal|grande|simetrica</t>
  </si>
  <si>
    <t>relacionar|categorica|dos|relacionados|ordinal|grande|asimetrica</t>
  </si>
  <si>
    <t>relacionar|categorica|dos|relacionados|ordinal|grande|no-se</t>
  </si>
  <si>
    <t>relacionar|categorica|dos|relacionados|categorica|chico|simetrica</t>
  </si>
  <si>
    <t>relacionar|categorica|dos|relacionados|categorica|chico|asimetrica</t>
  </si>
  <si>
    <t>relacionar|categorica|dos|relacionados|categorica|chico|no-se</t>
  </si>
  <si>
    <t>relacionar|categorica|dos|relacionados|categorica|grande|simetrica</t>
  </si>
  <si>
    <t>relacionar|categorica|dos|relacionados|categorica|grande|asimetrica</t>
  </si>
  <si>
    <t>relacionar|categorica|dos|relacionados|categorica|grande|no-se</t>
  </si>
  <si>
    <t>relacionar|categorica|tres|independientes|cuantitativa|chico|simetrica</t>
  </si>
  <si>
    <t>relacionar|categorica|tres|independientes|cuantitativa|chico|asimetrica</t>
  </si>
  <si>
    <t>relacionar|categorica|tres|independientes|cuantitativa|chico|no-se</t>
  </si>
  <si>
    <t>relacionar|categorica|tres|independientes|cuantitativa|grande|simetrica</t>
  </si>
  <si>
    <t>relacionar|categorica|tres|independientes|cuantitativa|grande|asimetrica</t>
  </si>
  <si>
    <t>relacionar|categorica|tres|independientes|cuantitativa|grande|no-se</t>
  </si>
  <si>
    <t>relacionar|categorica|tres|independientes|ordinal|chico|simetrica</t>
  </si>
  <si>
    <t>relacionar|categorica|tres|independientes|ordinal|chico|asimetrica</t>
  </si>
  <si>
    <t>relacionar|categorica|tres|independientes|ordinal|chico|no-se</t>
  </si>
  <si>
    <t>relacionar|categorica|tres|independientes|ordinal|grande|simetrica</t>
  </si>
  <si>
    <t>relacionar|categorica|tres|independientes|ordinal|grande|asimetrica</t>
  </si>
  <si>
    <t>relacionar|categorica|tres|independientes|ordinal|grande|no-se</t>
  </si>
  <si>
    <t>relacionar|categorica|tres|independientes|categorica|chico|simetrica</t>
  </si>
  <si>
    <t>relacionar|categorica|tres|independientes|categorica|chico|asimetrica</t>
  </si>
  <si>
    <t>relacionar|categorica|tres|independientes|categorica|chico|no-se</t>
  </si>
  <si>
    <t>relacionar|categorica|tres|independientes|categorica|grande|simetrica</t>
  </si>
  <si>
    <t>relacionar|categorica|tres|independientes|categorica|grande|asimetrica</t>
  </si>
  <si>
    <t>relacionar|categorica|tres|independientes|categorica|grande|no-se</t>
  </si>
  <si>
    <t>relacionar|categorica|tres|relacionados|cuantitativa|chico|simetrica</t>
  </si>
  <si>
    <t>relacionar|categorica|tres|relacionados|cuantitativa|chico|asimetrica</t>
  </si>
  <si>
    <t>relacionar|categorica|tres|relacionados|cuantitativa|chico|no-se</t>
  </si>
  <si>
    <t>relacionar|categorica|tres|relacionados|cuantitativa|grande|simetrica</t>
  </si>
  <si>
    <t>relacionar|categorica|tres|relacionados|cuantitativa|grande|asimetrica</t>
  </si>
  <si>
    <t>relacionar|categorica|tres|relacionados|cuantitativa|grande|no-se</t>
  </si>
  <si>
    <t>relacionar|categorica|tres|relacionados|ordinal|chico|simetrica</t>
  </si>
  <si>
    <t>relacionar|categorica|tres|relacionados|ordinal|chico|asimetrica</t>
  </si>
  <si>
    <t>relacionar|categorica|tres|relacionados|ordinal|chico|no-se</t>
  </si>
  <si>
    <t>relacionar|categorica|tres|relacionados|ordinal|grande|simetrica</t>
  </si>
  <si>
    <t>relacionar|categorica|tres|relacionados|ordinal|grande|asimetrica</t>
  </si>
  <si>
    <t>relacionar|categorica|tres|relacionados|ordinal|grande|no-se</t>
  </si>
  <si>
    <t>relacionar|categorica|tres|relacionados|categorica|chico|simetrica</t>
  </si>
  <si>
    <t>relacionar|categorica|tres|relacionados|categorica|chico|asimetrica</t>
  </si>
  <si>
    <t>relacionar|categorica|tres|relacionados|categorica|chico|no-se</t>
  </si>
  <si>
    <t>relacionar|categorica|tres|relacionados|categorica|grande|simetrica</t>
  </si>
  <si>
    <t>relacionar|categorica|tres|relacionados|categorica|grande|asimetrica</t>
  </si>
  <si>
    <t>relacionar|categorica|tres|relacionados|categorica|grande|no-se</t>
  </si>
  <si>
    <t>estimar|cuantitativa|uno|independientes|cuantitativa|chico|simetrica</t>
  </si>
  <si>
    <t>estimar|cuantitativa|uno|independientes|cuantitativa|chico|asimetrica</t>
  </si>
  <si>
    <t>estimar|cuantitativa|uno|independientes|cuantitativa|chico|no-se</t>
  </si>
  <si>
    <t>estimar|cuantitativa|uno|independientes|cuantitativa|grande|simetrica</t>
  </si>
  <si>
    <t>estimar|cuantitativa|uno|independientes|cuantitativa|grande|asimetrica</t>
  </si>
  <si>
    <t>estimar|cuantitativa|uno|independientes|cuantitativa|grande|no-se</t>
  </si>
  <si>
    <t>estimar|cuantitativa|uno|independientes|ordinal|chico|simetrica</t>
  </si>
  <si>
    <t>estimar|cuantitativa|uno|independientes|ordinal|chico|asimetrica</t>
  </si>
  <si>
    <t>estimar|cuantitativa|uno|independientes|ordinal|chico|no-se</t>
  </si>
  <si>
    <t>estimar|cuantitativa|uno|independientes|ordinal|grande|simetrica</t>
  </si>
  <si>
    <t>estimar|cuantitativa|uno|independientes|ordinal|grande|asimetrica</t>
  </si>
  <si>
    <t>estimar|cuantitativa|uno|independientes|ordinal|grande|no-se</t>
  </si>
  <si>
    <t>estimar|cuantitativa|uno|independientes|categorica|chico|simetrica</t>
  </si>
  <si>
    <t>estimar|cuantitativa|uno|independientes|categorica|chico|asimetrica</t>
  </si>
  <si>
    <t>estimar|cuantitativa|uno|independientes|categorica|chico|no-se</t>
  </si>
  <si>
    <t>estimar|cuantitativa|uno|independientes|categorica|grande|simetrica</t>
  </si>
  <si>
    <t>estimar|cuantitativa|uno|independientes|categorica|grande|asimetrica</t>
  </si>
  <si>
    <t>estimar|cuantitativa|uno|independientes|categorica|grande|no-se</t>
  </si>
  <si>
    <t>estimar|cuantitativa|uno|relacionados|cuantitativa|chico|simetrica</t>
  </si>
  <si>
    <t>estimar|cuantitativa|uno|relacionados|cuantitativa|chico|asimetrica</t>
  </si>
  <si>
    <t>estimar|cuantitativa|uno|relacionados|cuantitativa|chico|no-se</t>
  </si>
  <si>
    <t>estimar|cuantitativa|uno|relacionados|cuantitativa|grande|simetrica</t>
  </si>
  <si>
    <t>estimar|cuantitativa|uno|relacionados|cuantitativa|grande|asimetrica</t>
  </si>
  <si>
    <t>estimar|cuantitativa|uno|relacionados|cuantitativa|grande|no-se</t>
  </si>
  <si>
    <t>estimar|cuantitativa|uno|relacionados|ordinal|chico|simetrica</t>
  </si>
  <si>
    <t>estimar|cuantitativa|uno|relacionados|ordinal|chico|asimetrica</t>
  </si>
  <si>
    <t>estimar|cuantitativa|uno|relacionados|ordinal|chico|no-se</t>
  </si>
  <si>
    <t>estimar|cuantitativa|uno|relacionados|ordinal|grande|simetrica</t>
  </si>
  <si>
    <t>estimar|cuantitativa|uno|relacionados|ordinal|grande|asimetrica</t>
  </si>
  <si>
    <t>estimar|cuantitativa|uno|relacionados|ordinal|grande|no-se</t>
  </si>
  <si>
    <t>estimar|cuantitativa|uno|relacionados|categorica|chico|simetrica</t>
  </si>
  <si>
    <t>estimar|cuantitativa|uno|relacionados|categorica|chico|asimetrica</t>
  </si>
  <si>
    <t>estimar|cuantitativa|uno|relacionados|categorica|chico|no-se</t>
  </si>
  <si>
    <t>estimar|cuantitativa|uno|relacionados|categorica|grande|simetrica</t>
  </si>
  <si>
    <t>estimar|cuantitativa|uno|relacionados|categorica|grande|asimetrica</t>
  </si>
  <si>
    <t>estimar|cuantitativa|uno|relacionados|categorica|grande|no-se</t>
  </si>
  <si>
    <t>estimar|cuantitativa|dos|independientes|cuantitativa|chico|simetrica</t>
  </si>
  <si>
    <t>estimar|cuantitativa|dos|independientes|cuantitativa|chico|asimetrica</t>
  </si>
  <si>
    <t>estimar|cuantitativa|dos|independientes|cuantitativa|chico|no-se</t>
  </si>
  <si>
    <t>estimar|cuantitativa|dos|independientes|cuantitativa|grande|simetrica</t>
  </si>
  <si>
    <t>estimar|cuantitativa|dos|independientes|cuantitativa|grande|asimetrica</t>
  </si>
  <si>
    <t>estimar|cuantitativa|dos|independientes|cuantitativa|grande|no-se</t>
  </si>
  <si>
    <t>estimar|cuantitativa|dos|independientes|ordinal|chico|simetrica</t>
  </si>
  <si>
    <t>estimar|cuantitativa|dos|independientes|ordinal|chico|asimetrica</t>
  </si>
  <si>
    <t>estimar|cuantitativa|dos|independientes|ordinal|chico|no-se</t>
  </si>
  <si>
    <t>estimar|cuantitativa|dos|independientes|ordinal|grande|simetrica</t>
  </si>
  <si>
    <t>estimar|cuantitativa|dos|independientes|ordinal|grande|asimetrica</t>
  </si>
  <si>
    <t>estimar|cuantitativa|dos|independientes|ordinal|grande|no-se</t>
  </si>
  <si>
    <t>estimar|cuantitativa|dos|independientes|categorica|chico|simetrica</t>
  </si>
  <si>
    <t>estimar|cuantitativa|dos|independientes|categorica|chico|asimetrica</t>
  </si>
  <si>
    <t>estimar|cuantitativa|dos|independientes|categorica|chico|no-se</t>
  </si>
  <si>
    <t>estimar|cuantitativa|dos|independientes|categorica|grande|simetrica</t>
  </si>
  <si>
    <t>estimar|cuantitativa|dos|independientes|categorica|grande|asimetrica</t>
  </si>
  <si>
    <t>estimar|cuantitativa|dos|independientes|categorica|grande|no-se</t>
  </si>
  <si>
    <t>estimar|cuantitativa|dos|relacionados|cuantitativa|chico|simetrica</t>
  </si>
  <si>
    <t>estimar|cuantitativa|dos|relacionados|cuantitativa|chico|asimetrica</t>
  </si>
  <si>
    <t>estimar|cuantitativa|dos|relacionados|cuantitativa|chico|no-se</t>
  </si>
  <si>
    <t>estimar|cuantitativa|dos|relacionados|cuantitativa|grande|simetrica</t>
  </si>
  <si>
    <t>estimar|cuantitativa|dos|relacionados|cuantitativa|grande|asimetrica</t>
  </si>
  <si>
    <t>estimar|cuantitativa|dos|relacionados|cuantitativa|grande|no-se</t>
  </si>
  <si>
    <t>estimar|cuantitativa|dos|relacionados|ordinal|chico|simetrica</t>
  </si>
  <si>
    <t>estimar|cuantitativa|dos|relacionados|ordinal|chico|asimetrica</t>
  </si>
  <si>
    <t>estimar|cuantitativa|dos|relacionados|ordinal|chico|no-se</t>
  </si>
  <si>
    <t>estimar|cuantitativa|dos|relacionados|ordinal|grande|simetrica</t>
  </si>
  <si>
    <t>estimar|cuantitativa|dos|relacionados|ordinal|grande|asimetrica</t>
  </si>
  <si>
    <t>estimar|cuantitativa|dos|relacionados|ordinal|grande|no-se</t>
  </si>
  <si>
    <t>estimar|cuantitativa|dos|relacionados|categorica|chico|simetrica</t>
  </si>
  <si>
    <t>estimar|cuantitativa|dos|relacionados|categorica|chico|asimetrica</t>
  </si>
  <si>
    <t>estimar|cuantitativa|dos|relacionados|categorica|chico|no-se</t>
  </si>
  <si>
    <t>estimar|cuantitativa|dos|relacionados|categorica|grande|simetrica</t>
  </si>
  <si>
    <t>estimar|cuantitativa|dos|relacionados|categorica|grande|asimetrica</t>
  </si>
  <si>
    <t>estimar|cuantitativa|dos|relacionados|categorica|grande|no-se</t>
  </si>
  <si>
    <t>estimar|cuantitativa|tres|independientes|cuantitativa|chico|simetrica</t>
  </si>
  <si>
    <t>estimar|cuantitativa|tres|independientes|cuantitativa|chico|asimetrica</t>
  </si>
  <si>
    <t>estimar|cuantitativa|tres|independientes|cuantitativa|chico|no-se</t>
  </si>
  <si>
    <t>estimar|cuantitativa|tres|independientes|cuantitativa|grande|simetrica</t>
  </si>
  <si>
    <t>estimar|cuantitativa|tres|independientes|cuantitativa|grande|asimetrica</t>
  </si>
  <si>
    <t>estimar|cuantitativa|tres|independientes|cuantitativa|grande|no-se</t>
  </si>
  <si>
    <t>estimar|cuantitativa|tres|independientes|ordinal|chico|simetrica</t>
  </si>
  <si>
    <t>estimar|cuantitativa|tres|independientes|ordinal|chico|asimetrica</t>
  </si>
  <si>
    <t>estimar|cuantitativa|tres|independientes|ordinal|chico|no-se</t>
  </si>
  <si>
    <t>estimar|cuantitativa|tres|independientes|ordinal|grande|simetrica</t>
  </si>
  <si>
    <t>estimar|cuantitativa|tres|independientes|ordinal|grande|asimetrica</t>
  </si>
  <si>
    <t>estimar|cuantitativa|tres|independientes|ordinal|grande|no-se</t>
  </si>
  <si>
    <t>estimar|cuantitativa|tres|independientes|categorica|chico|simetrica</t>
  </si>
  <si>
    <t>estimar|cuantitativa|tres|independientes|categorica|chico|asimetrica</t>
  </si>
  <si>
    <t>estimar|cuantitativa|tres|independientes|categorica|chico|no-se</t>
  </si>
  <si>
    <t>estimar|cuantitativa|tres|independientes|categorica|grande|simetrica</t>
  </si>
  <si>
    <t>estimar|cuantitativa|tres|independientes|categorica|grande|asimetrica</t>
  </si>
  <si>
    <t>estimar|cuantitativa|tres|independientes|categorica|grande|no-se</t>
  </si>
  <si>
    <t>estimar|cuantitativa|tres|relacionados|cuantitativa|chico|simetrica</t>
  </si>
  <si>
    <t>estimar|cuantitativa|tres|relacionados|cuantitativa|chico|asimetrica</t>
  </si>
  <si>
    <t>estimar|cuantitativa|tres|relacionados|cuantitativa|chico|no-se</t>
  </si>
  <si>
    <t>estimar|cuantitativa|tres|relacionados|cuantitativa|grande|simetrica</t>
  </si>
  <si>
    <t>estimar|cuantitativa|tres|relacionados|cuantitativa|grande|asimetrica</t>
  </si>
  <si>
    <t>estimar|cuantitativa|tres|relacionados|cuantitativa|grande|no-se</t>
  </si>
  <si>
    <t>estimar|cuantitativa|tres|relacionados|ordinal|chico|simetrica</t>
  </si>
  <si>
    <t>estimar|cuantitativa|tres|relacionados|ordinal|chico|asimetrica</t>
  </si>
  <si>
    <t>estimar|cuantitativa|tres|relacionados|ordinal|chico|no-se</t>
  </si>
  <si>
    <t>estimar|cuantitativa|tres|relacionados|ordinal|grande|simetrica</t>
  </si>
  <si>
    <t>estimar|cuantitativa|tres|relacionados|ordinal|grande|asimetrica</t>
  </si>
  <si>
    <t>estimar|cuantitativa|tres|relacionados|ordinal|grande|no-se</t>
  </si>
  <si>
    <t>estimar|cuantitativa|tres|relacionados|categorica|chico|simetrica</t>
  </si>
  <si>
    <t>estimar|cuantitativa|tres|relacionados|categorica|chico|asimetrica</t>
  </si>
  <si>
    <t>estimar|cuantitativa|tres|relacionados|categorica|chico|no-se</t>
  </si>
  <si>
    <t>estimar|cuantitativa|tres|relacionados|categorica|grande|simetrica</t>
  </si>
  <si>
    <t>estimar|cuantitativa|tres|relacionados|categorica|grande|asimetrica</t>
  </si>
  <si>
    <t>estimar|cuantitativa|tres|relacionados|categorica|grande|no-se</t>
  </si>
  <si>
    <t>estimar|ordinal|uno|independientes|cuantitativa|chico|simetrica</t>
  </si>
  <si>
    <t>estimar|ordinal|uno|independientes|cuantitativa|chico|asimetrica</t>
  </si>
  <si>
    <t>estimar|ordinal|uno|independientes|cuantitativa|chico|no-se</t>
  </si>
  <si>
    <t>estimar|ordinal|uno|independientes|cuantitativa|grande|simetrica</t>
  </si>
  <si>
    <t>estimar|ordinal|uno|independientes|cuantitativa|grande|asimetrica</t>
  </si>
  <si>
    <t>estimar|ordinal|uno|independientes|cuantitativa|grande|no-se</t>
  </si>
  <si>
    <t>estimar|ordinal|uno|independientes|ordinal|chico|simetrica</t>
  </si>
  <si>
    <t>estimar|ordinal|uno|independientes|ordinal|chico|asimetrica</t>
  </si>
  <si>
    <t>estimar|ordinal|uno|independientes|ordinal|chico|no-se</t>
  </si>
  <si>
    <t>estimar|ordinal|uno|independientes|ordinal|grande|simetrica</t>
  </si>
  <si>
    <t>estimar|ordinal|uno|independientes|ordinal|grande|asimetrica</t>
  </si>
  <si>
    <t>estimar|ordinal|uno|independientes|ordinal|grande|no-se</t>
  </si>
  <si>
    <t>estimar|ordinal|uno|independientes|categorica|chico|simetrica</t>
  </si>
  <si>
    <t>estimar|ordinal|uno|independientes|categorica|chico|asimetrica</t>
  </si>
  <si>
    <t>estimar|ordinal|uno|independientes|categorica|chico|no-se</t>
  </si>
  <si>
    <t>estimar|ordinal|uno|independientes|categorica|grande|simetrica</t>
  </si>
  <si>
    <t>estimar|ordinal|uno|independientes|categorica|grande|asimetrica</t>
  </si>
  <si>
    <t>estimar|ordinal|uno|independientes|categorica|grande|no-se</t>
  </si>
  <si>
    <t>estimar|ordinal|uno|relacionados|cuantitativa|chico|simetrica</t>
  </si>
  <si>
    <t>estimar|ordinal|uno|relacionados|cuantitativa|chico|asimetrica</t>
  </si>
  <si>
    <t>estimar|ordinal|uno|relacionados|cuantitativa|chico|no-se</t>
  </si>
  <si>
    <t>estimar|ordinal|uno|relacionados|cuantitativa|grande|simetrica</t>
  </si>
  <si>
    <t>estimar|ordinal|uno|relacionados|cuantitativa|grande|asimetrica</t>
  </si>
  <si>
    <t>estimar|ordinal|uno|relacionados|cuantitativa|grande|no-se</t>
  </si>
  <si>
    <t>estimar|ordinal|uno|relacionados|ordinal|chico|simetrica</t>
  </si>
  <si>
    <t>estimar|ordinal|uno|relacionados|ordinal|chico|asimetrica</t>
  </si>
  <si>
    <t>estimar|ordinal|uno|relacionados|ordinal|chico|no-se</t>
  </si>
  <si>
    <t>estimar|ordinal|uno|relacionados|ordinal|grande|simetrica</t>
  </si>
  <si>
    <t>estimar|ordinal|uno|relacionados|ordinal|grande|asimetrica</t>
  </si>
  <si>
    <t>estimar|ordinal|uno|relacionados|ordinal|grande|no-se</t>
  </si>
  <si>
    <t>estimar|ordinal|uno|relacionados|categorica|chico|simetrica</t>
  </si>
  <si>
    <t>estimar|ordinal|uno|relacionados|categorica|chico|asimetrica</t>
  </si>
  <si>
    <t>estimar|ordinal|uno|relacionados|categorica|chico|no-se</t>
  </si>
  <si>
    <t>estimar|ordinal|uno|relacionados|categorica|grande|simetrica</t>
  </si>
  <si>
    <t>estimar|ordinal|uno|relacionados|categorica|grande|asimetrica</t>
  </si>
  <si>
    <t>estimar|ordinal|uno|relacionados|categorica|grande|no-se</t>
  </si>
  <si>
    <t>estimar|ordinal|dos|independientes|cuantitativa|chico|simetrica</t>
  </si>
  <si>
    <t>estimar|ordinal|dos|independientes|cuantitativa|chico|asimetrica</t>
  </si>
  <si>
    <t>estimar|ordinal|dos|independientes|cuantitativa|chico|no-se</t>
  </si>
  <si>
    <t>estimar|ordinal|dos|independientes|cuantitativa|grande|simetrica</t>
  </si>
  <si>
    <t>estimar|ordinal|dos|independientes|cuantitativa|grande|asimetrica</t>
  </si>
  <si>
    <t>estimar|ordinal|dos|independientes|cuantitativa|grande|no-se</t>
  </si>
  <si>
    <t>estimar|ordinal|dos|independientes|ordinal|chico|simetrica</t>
  </si>
  <si>
    <t>estimar|ordinal|dos|independientes|ordinal|chico|asimetrica</t>
  </si>
  <si>
    <t>estimar|ordinal|dos|independientes|ordinal|chico|no-se</t>
  </si>
  <si>
    <t>estimar|ordinal|dos|independientes|ordinal|grande|simetrica</t>
  </si>
  <si>
    <t>estimar|ordinal|dos|independientes|ordinal|grande|asimetrica</t>
  </si>
  <si>
    <t>estimar|ordinal|dos|independientes|ordinal|grande|no-se</t>
  </si>
  <si>
    <t>estimar|ordinal|dos|independientes|categorica|chico|simetrica</t>
  </si>
  <si>
    <t>estimar|ordinal|dos|independientes|categorica|chico|asimetrica</t>
  </si>
  <si>
    <t>estimar|ordinal|dos|independientes|categorica|chico|no-se</t>
  </si>
  <si>
    <t>estimar|ordinal|dos|independientes|categorica|grande|simetrica</t>
  </si>
  <si>
    <t>estimar|ordinal|dos|independientes|categorica|grande|asimetrica</t>
  </si>
  <si>
    <t>estimar|ordinal|dos|independientes|categorica|grande|no-se</t>
  </si>
  <si>
    <t>estimar|ordinal|dos|relacionados|cuantitativa|chico|simetrica</t>
  </si>
  <si>
    <t>estimar|ordinal|dos|relacionados|cuantitativa|chico|asimetrica</t>
  </si>
  <si>
    <t>estimar|ordinal|dos|relacionados|cuantitativa|chico|no-se</t>
  </si>
  <si>
    <t>estimar|ordinal|dos|relacionados|cuantitativa|grande|simetrica</t>
  </si>
  <si>
    <t>estimar|ordinal|dos|relacionados|cuantitativa|grande|asimetrica</t>
  </si>
  <si>
    <t>estimar|ordinal|dos|relacionados|cuantitativa|grande|no-se</t>
  </si>
  <si>
    <t>estimar|ordinal|dos|relacionados|ordinal|chico|simetrica</t>
  </si>
  <si>
    <t>estimar|ordinal|dos|relacionados|ordinal|chico|asimetrica</t>
  </si>
  <si>
    <t>estimar|ordinal|dos|relacionados|ordinal|chico|no-se</t>
  </si>
  <si>
    <t>estimar|ordinal|dos|relacionados|ordinal|grande|simetrica</t>
  </si>
  <si>
    <t>estimar|ordinal|dos|relacionados|ordinal|grande|asimetrica</t>
  </si>
  <si>
    <t>estimar|ordinal|dos|relacionados|ordinal|grande|no-se</t>
  </si>
  <si>
    <t>estimar|ordinal|dos|relacionados|categorica|chico|simetrica</t>
  </si>
  <si>
    <t>estimar|ordinal|dos|relacionados|categorica|chico|asimetrica</t>
  </si>
  <si>
    <t>estimar|ordinal|dos|relacionados|categorica|chico|no-se</t>
  </si>
  <si>
    <t>estimar|ordinal|dos|relacionados|categorica|grande|simetrica</t>
  </si>
  <si>
    <t>estimar|ordinal|dos|relacionados|categorica|grande|asimetrica</t>
  </si>
  <si>
    <t>estimar|ordinal|dos|relacionados|categorica|grande|no-se</t>
  </si>
  <si>
    <t>estimar|ordinal|tres|independientes|cuantitativa|chico|simetrica</t>
  </si>
  <si>
    <t>estimar|ordinal|tres|independientes|cuantitativa|chico|asimetrica</t>
  </si>
  <si>
    <t>estimar|ordinal|tres|independientes|cuantitativa|chico|no-se</t>
  </si>
  <si>
    <t>estimar|ordinal|tres|independientes|cuantitativa|grande|simetrica</t>
  </si>
  <si>
    <t>estimar|ordinal|tres|independientes|cuantitativa|grande|asimetrica</t>
  </si>
  <si>
    <t>estimar|ordinal|tres|independientes|cuantitativa|grande|no-se</t>
  </si>
  <si>
    <t>estimar|ordinal|tres|independientes|ordinal|chico|simetrica</t>
  </si>
  <si>
    <t>estimar|ordinal|tres|independientes|ordinal|chico|asimetrica</t>
  </si>
  <si>
    <t>estimar|ordinal|tres|independientes|ordinal|chico|no-se</t>
  </si>
  <si>
    <t>estimar|ordinal|tres|independientes|ordinal|grande|simetrica</t>
  </si>
  <si>
    <t>estimar|ordinal|tres|independientes|ordinal|grande|asimetrica</t>
  </si>
  <si>
    <t>estimar|ordinal|tres|independientes|ordinal|grande|no-se</t>
  </si>
  <si>
    <t>estimar|ordinal|tres|independientes|categorica|chico|simetrica</t>
  </si>
  <si>
    <t>estimar|ordinal|tres|independientes|categorica|chico|asimetrica</t>
  </si>
  <si>
    <t>estimar|ordinal|tres|independientes|categorica|chico|no-se</t>
  </si>
  <si>
    <t>estimar|ordinal|tres|independientes|categorica|grande|simetrica</t>
  </si>
  <si>
    <t>estimar|ordinal|tres|independientes|categorica|grande|asimetrica</t>
  </si>
  <si>
    <t>estimar|ordinal|tres|independientes|categorica|grande|no-se</t>
  </si>
  <si>
    <t>estimar|ordinal|tres|relacionados|cuantitativa|chico|simetrica</t>
  </si>
  <si>
    <t>estimar|ordinal|tres|relacionados|cuantitativa|chico|asimetrica</t>
  </si>
  <si>
    <t>estimar|ordinal|tres|relacionados|cuantitativa|chico|no-se</t>
  </si>
  <si>
    <t>estimar|ordinal|tres|relacionados|cuantitativa|grande|simetrica</t>
  </si>
  <si>
    <t>estimar|ordinal|tres|relacionados|cuantitativa|grande|asimetrica</t>
  </si>
  <si>
    <t>estimar|ordinal|tres|relacionados|cuantitativa|grande|no-se</t>
  </si>
  <si>
    <t>estimar|ordinal|tres|relacionados|ordinal|chico|simetrica</t>
  </si>
  <si>
    <t>estimar|ordinal|tres|relacionados|ordinal|chico|asimetrica</t>
  </si>
  <si>
    <t>estimar|ordinal|tres|relacionados|ordinal|chico|no-se</t>
  </si>
  <si>
    <t>estimar|ordinal|tres|relacionados|ordinal|grande|simetrica</t>
  </si>
  <si>
    <t>estimar|ordinal|tres|relacionados|ordinal|grande|asimetrica</t>
  </si>
  <si>
    <t>estimar|ordinal|tres|relacionados|ordinal|grande|no-se</t>
  </si>
  <si>
    <t>estimar|ordinal|tres|relacionados|categorica|chico|simetrica</t>
  </si>
  <si>
    <t>estimar|ordinal|tres|relacionados|categorica|chico|asimetrica</t>
  </si>
  <si>
    <t>estimar|ordinal|tres|relacionados|categorica|chico|no-se</t>
  </si>
  <si>
    <t>estimar|ordinal|tres|relacionados|categorica|grande|simetrica</t>
  </si>
  <si>
    <t>estimar|ordinal|tres|relacionados|categorica|grande|asimetrica</t>
  </si>
  <si>
    <t>estimar|ordinal|tres|relacionados|categorica|grande|no-se</t>
  </si>
  <si>
    <t>estimar|categorica|uno|independientes|cuantitativa|chico|simetrica</t>
  </si>
  <si>
    <t>estimar|categorica|uno|independientes|cuantitativa|chico|asimetrica</t>
  </si>
  <si>
    <t>estimar|categorica|uno|independientes|cuantitativa|chico|no-se</t>
  </si>
  <si>
    <t>estimar|categorica|uno|independientes|cuantitativa|grande|simetrica</t>
  </si>
  <si>
    <t>estimar|categorica|uno|independientes|cuantitativa|grande|asimetrica</t>
  </si>
  <si>
    <t>estimar|categorica|uno|independientes|cuantitativa|grande|no-se</t>
  </si>
  <si>
    <t>estimar|categorica|uno|independientes|ordinal|chico|simetrica</t>
  </si>
  <si>
    <t>estimar|categorica|uno|independientes|ordinal|chico|asimetrica</t>
  </si>
  <si>
    <t>estimar|categorica|uno|independientes|ordinal|chico|no-se</t>
  </si>
  <si>
    <t>estimar|categorica|uno|independientes|ordinal|grande|simetrica</t>
  </si>
  <si>
    <t>estimar|categorica|uno|independientes|ordinal|grande|asimetrica</t>
  </si>
  <si>
    <t>estimar|categorica|uno|independientes|ordinal|grande|no-se</t>
  </si>
  <si>
    <t>estimar|categorica|uno|independientes|categorica|chico|simetrica</t>
  </si>
  <si>
    <t>estimar|categorica|uno|independientes|categorica|chico|asimetrica</t>
  </si>
  <si>
    <t>estimar|categorica|uno|independientes|categorica|chico|no-se</t>
  </si>
  <si>
    <t>estimar|categorica|uno|independientes|categorica|grande|simetrica</t>
  </si>
  <si>
    <t>estimar|categorica|uno|independientes|categorica|grande|asimetrica</t>
  </si>
  <si>
    <t>estimar|categorica|uno|independientes|categorica|grande|no-se</t>
  </si>
  <si>
    <t>estimar|categorica|uno|relacionados|cuantitativa|chico|simetrica</t>
  </si>
  <si>
    <t>estimar|categorica|uno|relacionados|cuantitativa|chico|asimetrica</t>
  </si>
  <si>
    <t>estimar|categorica|uno|relacionados|cuantitativa|chico|no-se</t>
  </si>
  <si>
    <t>estimar|categorica|uno|relacionados|cuantitativa|grande|simetrica</t>
  </si>
  <si>
    <t>estimar|categorica|uno|relacionados|cuantitativa|grande|asimetrica</t>
  </si>
  <si>
    <t>estimar|categorica|uno|relacionados|cuantitativa|grande|no-se</t>
  </si>
  <si>
    <t>estimar|categorica|uno|relacionados|ordinal|chico|simetrica</t>
  </si>
  <si>
    <t>estimar|categorica|uno|relacionados|ordinal|chico|asimetrica</t>
  </si>
  <si>
    <t>estimar|categorica|uno|relacionados|ordinal|chico|no-se</t>
  </si>
  <si>
    <t>estimar|categorica|uno|relacionados|ordinal|grande|simetrica</t>
  </si>
  <si>
    <t>estimar|categorica|uno|relacionados|ordinal|grande|asimetrica</t>
  </si>
  <si>
    <t>estimar|categorica|uno|relacionados|ordinal|grande|no-se</t>
  </si>
  <si>
    <t>estimar|categorica|uno|relacionados|categorica|chico|simetrica</t>
  </si>
  <si>
    <t>estimar|categorica|uno|relacionados|categorica|chico|asimetrica</t>
  </si>
  <si>
    <t>estimar|categorica|uno|relacionados|categorica|chico|no-se</t>
  </si>
  <si>
    <t>estimar|categorica|uno|relacionados|categorica|grande|simetrica</t>
  </si>
  <si>
    <t>estimar|categorica|uno|relacionados|categorica|grande|asimetrica</t>
  </si>
  <si>
    <t>estimar|categorica|uno|relacionados|categorica|grande|no-se</t>
  </si>
  <si>
    <t>estimar|categorica|dos|independientes|cuantitativa|chico|simetrica</t>
  </si>
  <si>
    <t>estimar|categorica|dos|independientes|cuantitativa|chico|asimetrica</t>
  </si>
  <si>
    <t>estimar|categorica|dos|independientes|cuantitativa|chico|no-se</t>
  </si>
  <si>
    <t>estimar|categorica|dos|independientes|cuantitativa|grande|simetrica</t>
  </si>
  <si>
    <t>estimar|categorica|dos|independientes|cuantitativa|grande|asimetrica</t>
  </si>
  <si>
    <t>estimar|categorica|dos|independientes|cuantitativa|grande|no-se</t>
  </si>
  <si>
    <t>estimar|categorica|dos|independientes|ordinal|chico|simetrica</t>
  </si>
  <si>
    <t>estimar|categorica|dos|independientes|ordinal|chico|asimetrica</t>
  </si>
  <si>
    <t>estimar|categorica|dos|independientes|ordinal|chico|no-se</t>
  </si>
  <si>
    <t>estimar|categorica|dos|independientes|ordinal|grande|simetrica</t>
  </si>
  <si>
    <t>estimar|categorica|dos|independientes|ordinal|grande|asimetrica</t>
  </si>
  <si>
    <t>estimar|categorica|dos|independientes|ordinal|grande|no-se</t>
  </si>
  <si>
    <t>estimar|categorica|dos|independientes|categorica|chico|simetrica</t>
  </si>
  <si>
    <t>estimar|categorica|dos|independientes|categorica|chico|asimetrica</t>
  </si>
  <si>
    <t>estimar|categorica|dos|independientes|categorica|chico|no-se</t>
  </si>
  <si>
    <t>estimar|categorica|dos|independientes|categorica|grande|simetrica</t>
  </si>
  <si>
    <t>estimar|categorica|dos|independientes|categorica|grande|asimetrica</t>
  </si>
  <si>
    <t>estimar|categorica|dos|independientes|categorica|grande|no-se</t>
  </si>
  <si>
    <t>estimar|categorica|dos|relacionados|cuantitativa|chico|simetrica</t>
  </si>
  <si>
    <t>estimar|categorica|dos|relacionados|cuantitativa|chico|asimetrica</t>
  </si>
  <si>
    <t>estimar|categorica|dos|relacionados|cuantitativa|chico|no-se</t>
  </si>
  <si>
    <t>estimar|categorica|dos|relacionados|cuantitativa|grande|simetrica</t>
  </si>
  <si>
    <t>estimar|categorica|dos|relacionados|cuantitativa|grande|asimetrica</t>
  </si>
  <si>
    <t>estimar|categorica|dos|relacionados|cuantitativa|grande|no-se</t>
  </si>
  <si>
    <t>estimar|categorica|dos|relacionados|ordinal|chico|simetrica</t>
  </si>
  <si>
    <t>estimar|categorica|dos|relacionados|ordinal|chico|asimetrica</t>
  </si>
  <si>
    <t>estimar|categorica|dos|relacionados|ordinal|chico|no-se</t>
  </si>
  <si>
    <t>estimar|categorica|dos|relacionados|ordinal|grande|simetrica</t>
  </si>
  <si>
    <t>estimar|categorica|dos|relacionados|ordinal|grande|asimetrica</t>
  </si>
  <si>
    <t>estimar|categorica|dos|relacionados|ordinal|grande|no-se</t>
  </si>
  <si>
    <t>estimar|categorica|dos|relacionados|categorica|chico|simetrica</t>
  </si>
  <si>
    <t>estimar|categorica|dos|relacionados|categorica|chico|asimetrica</t>
  </si>
  <si>
    <t>estimar|categorica|dos|relacionados|categorica|chico|no-se</t>
  </si>
  <si>
    <t>estimar|categorica|dos|relacionados|categorica|grande|simetrica</t>
  </si>
  <si>
    <t>estimar|categorica|dos|relacionados|categorica|grande|asimetrica</t>
  </si>
  <si>
    <t>estimar|categorica|dos|relacionados|categorica|grande|no-se</t>
  </si>
  <si>
    <t>estimar|categorica|tres|independientes|cuantitativa|chico|simetrica</t>
  </si>
  <si>
    <t>estimar|categorica|tres|independientes|cuantitativa|chico|asimetrica</t>
  </si>
  <si>
    <t>estimar|categorica|tres|independientes|cuantitativa|chico|no-se</t>
  </si>
  <si>
    <t>estimar|categorica|tres|independientes|cuantitativa|grande|simetrica</t>
  </si>
  <si>
    <t>estimar|categorica|tres|independientes|cuantitativa|grande|asimetrica</t>
  </si>
  <si>
    <t>estimar|categorica|tres|independientes|cuantitativa|grande|no-se</t>
  </si>
  <si>
    <t>estimar|categorica|tres|independientes|ordinal|chico|simetrica</t>
  </si>
  <si>
    <t>estimar|categorica|tres|independientes|ordinal|chico|asimetrica</t>
  </si>
  <si>
    <t>estimar|categorica|tres|independientes|ordinal|chico|no-se</t>
  </si>
  <si>
    <t>estimar|categorica|tres|independientes|ordinal|grande|simetrica</t>
  </si>
  <si>
    <t>estimar|categorica|tres|independientes|ordinal|grande|asimetrica</t>
  </si>
  <si>
    <t>estimar|categorica|tres|independientes|ordinal|grande|no-se</t>
  </si>
  <si>
    <t>estimar|categorica|tres|independientes|categorica|chico|simetrica</t>
  </si>
  <si>
    <t>estimar|categorica|tres|independientes|categorica|chico|asimetrica</t>
  </si>
  <si>
    <t>estimar|categorica|tres|independientes|categorica|chico|no-se</t>
  </si>
  <si>
    <t>estimar|categorica|tres|independientes|categorica|grande|simetrica</t>
  </si>
  <si>
    <t>estimar|categorica|tres|independientes|categorica|grande|asimetrica</t>
  </si>
  <si>
    <t>estimar|categorica|tres|independientes|categorica|grande|no-se</t>
  </si>
  <si>
    <t>estimar|categorica|tres|relacionados|cuantitativa|chico|simetrica</t>
  </si>
  <si>
    <t>estimar|categorica|tres|relacionados|cuantitativa|chico|asimetrica</t>
  </si>
  <si>
    <t>estimar|categorica|tres|relacionados|cuantitativa|chico|no-se</t>
  </si>
  <si>
    <t>estimar|categorica|tres|relacionados|cuantitativa|grande|simetrica</t>
  </si>
  <si>
    <t>estimar|categorica|tres|relacionados|cuantitativa|grande|asimetrica</t>
  </si>
  <si>
    <t>estimar|categorica|tres|relacionados|cuantitativa|grande|no-se</t>
  </si>
  <si>
    <t>estimar|categorica|tres|relacionados|ordinal|chico|simetrica</t>
  </si>
  <si>
    <t>estimar|categorica|tres|relacionados|ordinal|chico|asimetrica</t>
  </si>
  <si>
    <t>estimar|categorica|tres|relacionados|ordinal|chico|no-se</t>
  </si>
  <si>
    <t>estimar|categorica|tres|relacionados|ordinal|grande|simetrica</t>
  </si>
  <si>
    <t>estimar|categorica|tres|relacionados|ordinal|grande|asimetrica</t>
  </si>
  <si>
    <t>estimar|categorica|tres|relacionados|ordinal|grande|no-se</t>
  </si>
  <si>
    <t>estimar|categorica|tres|relacionados|categorica|chico|simetrica</t>
  </si>
  <si>
    <t>estimar|categorica|tres|relacionados|categorica|chico|asimetrica</t>
  </si>
  <si>
    <t>estimar|categorica|tres|relacionados|categorica|chico|no-se</t>
  </si>
  <si>
    <t>estimar|categorica|tres|relacionados|categorica|grande|simetrica</t>
  </si>
  <si>
    <t>estimar|categorica|tres|relacionados|categorica|grande|asimetrica</t>
  </si>
  <si>
    <t>estimar|categorica|tres|relacionados|categorica|grande|no-se</t>
  </si>
  <si>
    <t>predecir|cuantitativa|uno|independientes|cuantitativa|chico|simetrica</t>
  </si>
  <si>
    <t>1000000</t>
  </si>
  <si>
    <t>predecir|cuantitativa|uno|independientes|cuantitativa|chico|asimetrica</t>
  </si>
  <si>
    <t>predecir|cuantitativa|uno|independientes|cuantitativa|chico|no-se</t>
  </si>
  <si>
    <t>predecir|cuantitativa|uno|independientes|cuantitativa|grande|simetrica</t>
  </si>
  <si>
    <t>predecir|cuantitativa|uno|independientes|cuantitativa|grande|asimetrica</t>
  </si>
  <si>
    <t>predecir|cuantitativa|uno|independientes|cuantitativa|grande|no-se</t>
  </si>
  <si>
    <t>predecir|cuantitativa|uno|independientes|ordinal|chico|simetrica</t>
  </si>
  <si>
    <t>predecir|cuantitativa|uno|independientes|ordinal|chico|asimetrica</t>
  </si>
  <si>
    <t>predecir|cuantitativa|uno|independientes|ordinal|chico|no-se</t>
  </si>
  <si>
    <t>predecir|cuantitativa|uno|independientes|ordinal|grande|simetrica</t>
  </si>
  <si>
    <t>predecir|cuantitativa|uno|independientes|ordinal|grande|asimetrica</t>
  </si>
  <si>
    <t>predecir|cuantitativa|uno|independientes|ordinal|grande|no-se</t>
  </si>
  <si>
    <t>predecir|cuantitativa|uno|independientes|categorica|chico|simetrica</t>
  </si>
  <si>
    <t>predecir|cuantitativa|uno|independientes|categorica|chico|asimetrica</t>
  </si>
  <si>
    <t>predecir|cuantitativa|uno|independientes|categorica|chico|no-se</t>
  </si>
  <si>
    <t>predecir|cuantitativa|uno|independientes|categorica|grande|simetrica</t>
  </si>
  <si>
    <t>predecir|cuantitativa|uno|independientes|categorica|grande|asimetrica</t>
  </si>
  <si>
    <t>predecir|cuantitativa|uno|independientes|categorica|grande|no-se</t>
  </si>
  <si>
    <t>predecir|cuantitativa|uno|relacionados|cuantitativa|chico|simetrica</t>
  </si>
  <si>
    <t>predecir|cuantitativa|uno|relacionados|cuantitativa|chico|asimetrica</t>
  </si>
  <si>
    <t>predecir|cuantitativa|uno|relacionados|cuantitativa|chico|no-se</t>
  </si>
  <si>
    <t>predecir|cuantitativa|uno|relacionados|cuantitativa|grande|simetrica</t>
  </si>
  <si>
    <t>predecir|cuantitativa|uno|relacionados|cuantitativa|grande|asimetrica</t>
  </si>
  <si>
    <t>predecir|cuantitativa|uno|relacionados|cuantitativa|grande|no-se</t>
  </si>
  <si>
    <t>predecir|cuantitativa|uno|relacionados|ordinal|chico|simetrica</t>
  </si>
  <si>
    <t>predecir|cuantitativa|uno|relacionados|ordinal|chico|asimetrica</t>
  </si>
  <si>
    <t>predecir|cuantitativa|uno|relacionados|ordinal|chico|no-se</t>
  </si>
  <si>
    <t>predecir|cuantitativa|uno|relacionados|ordinal|grande|simetrica</t>
  </si>
  <si>
    <t>predecir|cuantitativa|uno|relacionados|ordinal|grande|asimetrica</t>
  </si>
  <si>
    <t>predecir|cuantitativa|uno|relacionados|ordinal|grande|no-se</t>
  </si>
  <si>
    <t>predecir|cuantitativa|uno|relacionados|categorica|chico|simetrica</t>
  </si>
  <si>
    <t>predecir|cuantitativa|uno|relacionados|categorica|chico|asimetrica</t>
  </si>
  <si>
    <t>predecir|cuantitativa|uno|relacionados|categorica|chico|no-se</t>
  </si>
  <si>
    <t>predecir|cuantitativa|uno|relacionados|categorica|grande|simetrica</t>
  </si>
  <si>
    <t>predecir|cuantitativa|uno|relacionados|categorica|grande|asimetrica</t>
  </si>
  <si>
    <t>predecir|cuantitativa|uno|relacionados|categorica|grande|no-se</t>
  </si>
  <si>
    <t>predecir|cuantitativa|dos|independientes|cuantitativa|chico|simetrica</t>
  </si>
  <si>
    <t>predecir|cuantitativa|dos|independientes|cuantitativa|chico|asimetrica</t>
  </si>
  <si>
    <t>predecir|cuantitativa|dos|independientes|cuantitativa|chico|no-se</t>
  </si>
  <si>
    <t>predecir|cuantitativa|dos|independientes|cuantitativa|grande|simetrica</t>
  </si>
  <si>
    <t>predecir|cuantitativa|dos|independientes|cuantitativa|grande|asimetrica</t>
  </si>
  <si>
    <t>predecir|cuantitativa|dos|independientes|cuantitativa|grande|no-se</t>
  </si>
  <si>
    <t>predecir|cuantitativa|dos|independientes|ordinal|chico|simetrica</t>
  </si>
  <si>
    <t>predecir|cuantitativa|dos|independientes|ordinal|chico|asimetrica</t>
  </si>
  <si>
    <t>predecir|cuantitativa|dos|independientes|ordinal|chico|no-se</t>
  </si>
  <si>
    <t>predecir|cuantitativa|dos|independientes|ordinal|grande|simetrica</t>
  </si>
  <si>
    <t>predecir|cuantitativa|dos|independientes|ordinal|grande|asimetrica</t>
  </si>
  <si>
    <t>predecir|cuantitativa|dos|independientes|ordinal|grande|no-se</t>
  </si>
  <si>
    <t>predecir|cuantitativa|dos|independientes|categorica|chico|simetrica</t>
  </si>
  <si>
    <t>predecir|cuantitativa|dos|independientes|categorica|chico|asimetrica</t>
  </si>
  <si>
    <t>predecir|cuantitativa|dos|independientes|categorica|chico|no-se</t>
  </si>
  <si>
    <t>predecir|cuantitativa|dos|independientes|categorica|grande|simetrica</t>
  </si>
  <si>
    <t>predecir|cuantitativa|dos|independientes|categorica|grande|asimetrica</t>
  </si>
  <si>
    <t>predecir|cuantitativa|dos|independientes|categorica|grande|no-se</t>
  </si>
  <si>
    <t>predecir|cuantitativa|dos|relacionados|cuantitativa|chico|simetrica</t>
  </si>
  <si>
    <t>predecir|cuantitativa|dos|relacionados|cuantitativa|chico|asimetrica</t>
  </si>
  <si>
    <t>predecir|cuantitativa|dos|relacionados|cuantitativa|chico|no-se</t>
  </si>
  <si>
    <t>predecir|cuantitativa|dos|relacionados|cuantitativa|grande|simetrica</t>
  </si>
  <si>
    <t>predecir|cuantitativa|dos|relacionados|cuantitativa|grande|asimetrica</t>
  </si>
  <si>
    <t>predecir|cuantitativa|dos|relacionados|cuantitativa|grande|no-se</t>
  </si>
  <si>
    <t>predecir|cuantitativa|dos|relacionados|ordinal|chico|simetrica</t>
  </si>
  <si>
    <t>predecir|cuantitativa|dos|relacionados|ordinal|chico|asimetrica</t>
  </si>
  <si>
    <t>predecir|cuantitativa|dos|relacionados|ordinal|chico|no-se</t>
  </si>
  <si>
    <t>predecir|cuantitativa|dos|relacionados|ordinal|grande|simetrica</t>
  </si>
  <si>
    <t>predecir|cuantitativa|dos|relacionados|ordinal|grande|asimetrica</t>
  </si>
  <si>
    <t>predecir|cuantitativa|dos|relacionados|ordinal|grande|no-se</t>
  </si>
  <si>
    <t>predecir|cuantitativa|dos|relacionados|categorica|chico|simetrica</t>
  </si>
  <si>
    <t>predecir|cuantitativa|dos|relacionados|categorica|chico|asimetrica</t>
  </si>
  <si>
    <t>predecir|cuantitativa|dos|relacionados|categorica|chico|no-se</t>
  </si>
  <si>
    <t>predecir|cuantitativa|dos|relacionados|categorica|grande|simetrica</t>
  </si>
  <si>
    <t>predecir|cuantitativa|dos|relacionados|categorica|grande|asimetrica</t>
  </si>
  <si>
    <t>predecir|cuantitativa|dos|relacionados|categorica|grande|no-se</t>
  </si>
  <si>
    <t>predecir|cuantitativa|tres|independientes|cuantitativa|chico|simetrica</t>
  </si>
  <si>
    <t>predecir|cuantitativa|tres|independientes|cuantitativa|chico|asimetrica</t>
  </si>
  <si>
    <t>predecir|cuantitativa|tres|independientes|cuantitativa|chico|no-se</t>
  </si>
  <si>
    <t>predecir|cuantitativa|tres|independientes|cuantitativa|grande|simetrica</t>
  </si>
  <si>
    <t>predecir|cuantitativa|tres|independientes|cuantitativa|grande|asimetrica</t>
  </si>
  <si>
    <t>predecir|cuantitativa|tres|independientes|cuantitativa|grande|no-se</t>
  </si>
  <si>
    <t>predecir|cuantitativa|tres|independientes|ordinal|chico|simetrica</t>
  </si>
  <si>
    <t>predecir|cuantitativa|tres|independientes|ordinal|chico|asimetrica</t>
  </si>
  <si>
    <t>predecir|cuantitativa|tres|independientes|ordinal|chico|no-se</t>
  </si>
  <si>
    <t>predecir|cuantitativa|tres|independientes|ordinal|grande|simetrica</t>
  </si>
  <si>
    <t>predecir|cuantitativa|tres|independientes|ordinal|grande|asimetrica</t>
  </si>
  <si>
    <t>predecir|cuantitativa|tres|independientes|ordinal|grande|no-se</t>
  </si>
  <si>
    <t>predecir|cuantitativa|tres|independientes|categorica|chico|simetrica</t>
  </si>
  <si>
    <t>predecir|cuantitativa|tres|independientes|categorica|chico|asimetrica</t>
  </si>
  <si>
    <t>predecir|cuantitativa|tres|independientes|categorica|chico|no-se</t>
  </si>
  <si>
    <t>predecir|cuantitativa|tres|independientes|categorica|grande|simetrica</t>
  </si>
  <si>
    <t>predecir|cuantitativa|tres|independientes|categorica|grande|asimetrica</t>
  </si>
  <si>
    <t>predecir|cuantitativa|tres|independientes|categorica|grande|no-se</t>
  </si>
  <si>
    <t>predecir|cuantitativa|tres|relacionados|cuantitativa|chico|simetrica</t>
  </si>
  <si>
    <t>predecir|cuantitativa|tres|relacionados|cuantitativa|chico|asimetrica</t>
  </si>
  <si>
    <t>predecir|cuantitativa|tres|relacionados|cuantitativa|chico|no-se</t>
  </si>
  <si>
    <t>predecir|cuantitativa|tres|relacionados|cuantitativa|grande|simetrica</t>
  </si>
  <si>
    <t>predecir|cuantitativa|tres|relacionados|cuantitativa|grande|asimetrica</t>
  </si>
  <si>
    <t>predecir|cuantitativa|tres|relacionados|cuantitativa|grande|no-se</t>
  </si>
  <si>
    <t>predecir|cuantitativa|tres|relacionados|ordinal|chico|simetrica</t>
  </si>
  <si>
    <t>predecir|cuantitativa|tres|relacionados|ordinal|chico|asimetrica</t>
  </si>
  <si>
    <t>predecir|cuantitativa|tres|relacionados|ordinal|chico|no-se</t>
  </si>
  <si>
    <t>predecir|cuantitativa|tres|relacionados|ordinal|grande|simetrica</t>
  </si>
  <si>
    <t>predecir|cuantitativa|tres|relacionados|ordinal|grande|asimetrica</t>
  </si>
  <si>
    <t>predecir|cuantitativa|tres|relacionados|ordinal|grande|no-se</t>
  </si>
  <si>
    <t>predecir|cuantitativa|tres|relacionados|categorica|chico|simetrica</t>
  </si>
  <si>
    <t>predecir|cuantitativa|tres|relacionados|categorica|chico|asimetrica</t>
  </si>
  <si>
    <t>predecir|cuantitativa|tres|relacionados|categorica|chico|no-se</t>
  </si>
  <si>
    <t>predecir|cuantitativa|tres|relacionados|categorica|grande|simetrica</t>
  </si>
  <si>
    <t>predecir|cuantitativa|tres|relacionados|categorica|grande|asimetrica</t>
  </si>
  <si>
    <t>predecir|cuantitativa|tres|relacionados|categorica|grande|no-se</t>
  </si>
  <si>
    <t>predecir|ordinal|uno|independientes|cuantitativa|chico|simetrica</t>
  </si>
  <si>
    <t>predecir|ordinal|uno|independientes|cuantitativa|chico|asimetrica</t>
  </si>
  <si>
    <t>predecir|ordinal|uno|independientes|cuantitativa|chico|no-se</t>
  </si>
  <si>
    <t>predecir|ordinal|uno|independientes|cuantitativa|grande|simetrica</t>
  </si>
  <si>
    <t>predecir|ordinal|uno|independientes|cuantitativa|grande|asimetrica</t>
  </si>
  <si>
    <t>predecir|ordinal|uno|independientes|cuantitativa|grande|no-se</t>
  </si>
  <si>
    <t>predecir|ordinal|uno|independientes|ordinal|chico|simetrica</t>
  </si>
  <si>
    <t>predecir|ordinal|uno|independientes|ordinal|chico|asimetrica</t>
  </si>
  <si>
    <t>predecir|ordinal|uno|independientes|ordinal|chico|no-se</t>
  </si>
  <si>
    <t>predecir|ordinal|uno|independientes|ordinal|grande|simetrica</t>
  </si>
  <si>
    <t>predecir|ordinal|uno|independientes|ordinal|grande|asimetrica</t>
  </si>
  <si>
    <t>predecir|ordinal|uno|independientes|ordinal|grande|no-se</t>
  </si>
  <si>
    <t>predecir|ordinal|uno|independientes|categorica|chico|simetrica</t>
  </si>
  <si>
    <t>predecir|ordinal|uno|independientes|categorica|chico|asimetrica</t>
  </si>
  <si>
    <t>predecir|ordinal|uno|independientes|categorica|chico|no-se</t>
  </si>
  <si>
    <t>predecir|ordinal|uno|independientes|categorica|grande|simetrica</t>
  </si>
  <si>
    <t>predecir|ordinal|uno|independientes|categorica|grande|asimetrica</t>
  </si>
  <si>
    <t>predecir|ordinal|uno|independientes|categorica|grande|no-se</t>
  </si>
  <si>
    <t>predecir|ordinal|uno|relacionados|cuantitativa|chico|simetrica</t>
  </si>
  <si>
    <t>predecir|ordinal|uno|relacionados|cuantitativa|chico|asimetrica</t>
  </si>
  <si>
    <t>predecir|ordinal|uno|relacionados|cuantitativa|chico|no-se</t>
  </si>
  <si>
    <t>predecir|ordinal|uno|relacionados|cuantitativa|grande|simetrica</t>
  </si>
  <si>
    <t>predecir|ordinal|uno|relacionados|cuantitativa|grande|asimetrica</t>
  </si>
  <si>
    <t>predecir|ordinal|uno|relacionados|cuantitativa|grande|no-se</t>
  </si>
  <si>
    <t>predecir|ordinal|uno|relacionados|ordinal|chico|simetrica</t>
  </si>
  <si>
    <t>predecir|ordinal|uno|relacionados|ordinal|chico|asimetrica</t>
  </si>
  <si>
    <t>predecir|ordinal|uno|relacionados|ordinal|chico|no-se</t>
  </si>
  <si>
    <t>predecir|ordinal|uno|relacionados|ordinal|grande|simetrica</t>
  </si>
  <si>
    <t>predecir|ordinal|uno|relacionados|ordinal|grande|asimetrica</t>
  </si>
  <si>
    <t>predecir|ordinal|uno|relacionados|ordinal|grande|no-se</t>
  </si>
  <si>
    <t>predecir|ordinal|uno|relacionados|categorica|chico|simetrica</t>
  </si>
  <si>
    <t>predecir|ordinal|uno|relacionados|categorica|chico|asimetrica</t>
  </si>
  <si>
    <t>predecir|ordinal|uno|relacionados|categorica|chico|no-se</t>
  </si>
  <si>
    <t>predecir|ordinal|uno|relacionados|categorica|grande|simetrica</t>
  </si>
  <si>
    <t>predecir|ordinal|uno|relacionados|categorica|grande|asimetrica</t>
  </si>
  <si>
    <t>predecir|ordinal|uno|relacionados|categorica|grande|no-se</t>
  </si>
  <si>
    <t>predecir|ordinal|dos|independientes|cuantitativa|chico|simetrica</t>
  </si>
  <si>
    <t>predecir|ordinal|dos|independientes|cuantitativa|chico|asimetrica</t>
  </si>
  <si>
    <t>predecir|ordinal|dos|independientes|cuantitativa|chico|no-se</t>
  </si>
  <si>
    <t>predecir|ordinal|dos|independientes|cuantitativa|grande|simetrica</t>
  </si>
  <si>
    <t>predecir|ordinal|dos|independientes|cuantitativa|grande|asimetrica</t>
  </si>
  <si>
    <t>predecir|ordinal|dos|independientes|cuantitativa|grande|no-se</t>
  </si>
  <si>
    <t>predecir|ordinal|dos|independientes|ordinal|chico|simetrica</t>
  </si>
  <si>
    <t>predecir|ordinal|dos|independientes|ordinal|chico|asimetrica</t>
  </si>
  <si>
    <t>predecir|ordinal|dos|independientes|ordinal|chico|no-se</t>
  </si>
  <si>
    <t>predecir|ordinal|dos|independientes|ordinal|grande|simetrica</t>
  </si>
  <si>
    <t>predecir|ordinal|dos|independientes|ordinal|grande|asimetrica</t>
  </si>
  <si>
    <t>predecir|ordinal|dos|independientes|ordinal|grande|no-se</t>
  </si>
  <si>
    <t>predecir|ordinal|dos|independientes|categorica|chico|simetrica</t>
  </si>
  <si>
    <t>predecir|ordinal|dos|independientes|categorica|chico|asimetrica</t>
  </si>
  <si>
    <t>predecir|ordinal|dos|independientes|categorica|chico|no-se</t>
  </si>
  <si>
    <t>predecir|ordinal|dos|independientes|categorica|grande|simetrica</t>
  </si>
  <si>
    <t>predecir|ordinal|dos|independientes|categorica|grande|asimetrica</t>
  </si>
  <si>
    <t>predecir|ordinal|dos|independientes|categorica|grande|no-se</t>
  </si>
  <si>
    <t>predecir|ordinal|dos|relacionados|cuantitativa|chico|simetrica</t>
  </si>
  <si>
    <t>predecir|ordinal|dos|relacionados|cuantitativa|chico|asimetrica</t>
  </si>
  <si>
    <t>predecir|ordinal|dos|relacionados|cuantitativa|chico|no-se</t>
  </si>
  <si>
    <t>predecir|ordinal|dos|relacionados|cuantitativa|grande|simetrica</t>
  </si>
  <si>
    <t>predecir|ordinal|dos|relacionados|cuantitativa|grande|asimetrica</t>
  </si>
  <si>
    <t>predecir|ordinal|dos|relacionados|cuantitativa|grande|no-se</t>
  </si>
  <si>
    <t>predecir|ordinal|dos|relacionados|ordinal|chico|simetrica</t>
  </si>
  <si>
    <t>predecir|ordinal|dos|relacionados|ordinal|chico|asimetrica</t>
  </si>
  <si>
    <t>predecir|ordinal|dos|relacionados|ordinal|chico|no-se</t>
  </si>
  <si>
    <t>predecir|ordinal|dos|relacionados|ordinal|grande|simetrica</t>
  </si>
  <si>
    <t>predecir|ordinal|dos|relacionados|ordinal|grande|asimetrica</t>
  </si>
  <si>
    <t>predecir|ordinal|dos|relacionados|ordinal|grande|no-se</t>
  </si>
  <si>
    <t>predecir|ordinal|dos|relacionados|categorica|chico|simetrica</t>
  </si>
  <si>
    <t>predecir|ordinal|dos|relacionados|categorica|chico|asimetrica</t>
  </si>
  <si>
    <t>predecir|ordinal|dos|relacionados|categorica|chico|no-se</t>
  </si>
  <si>
    <t>predecir|ordinal|dos|relacionados|categorica|grande|simetrica</t>
  </si>
  <si>
    <t>predecir|ordinal|dos|relacionados|categorica|grande|asimetrica</t>
  </si>
  <si>
    <t>predecir|ordinal|dos|relacionados|categorica|grande|no-se</t>
  </si>
  <si>
    <t>predecir|ordinal|tres|independientes|cuantitativa|chico|simetrica</t>
  </si>
  <si>
    <t>predecir|ordinal|tres|independientes|cuantitativa|chico|asimetrica</t>
  </si>
  <si>
    <t>predecir|ordinal|tres|independientes|cuantitativa|chico|no-se</t>
  </si>
  <si>
    <t>predecir|ordinal|tres|independientes|cuantitativa|grande|simetrica</t>
  </si>
  <si>
    <t>predecir|ordinal|tres|independientes|cuantitativa|grande|asimetrica</t>
  </si>
  <si>
    <t>predecir|ordinal|tres|independientes|cuantitativa|grande|no-se</t>
  </si>
  <si>
    <t>predecir|ordinal|tres|independientes|ordinal|chico|simetrica</t>
  </si>
  <si>
    <t>predecir|ordinal|tres|independientes|ordinal|chico|asimetrica</t>
  </si>
  <si>
    <t>predecir|ordinal|tres|independientes|ordinal|chico|no-se</t>
  </si>
  <si>
    <t>predecir|ordinal|tres|independientes|ordinal|grande|simetrica</t>
  </si>
  <si>
    <t>predecir|ordinal|tres|independientes|ordinal|grande|asimetrica</t>
  </si>
  <si>
    <t>predecir|ordinal|tres|independientes|ordinal|grande|no-se</t>
  </si>
  <si>
    <t>predecir|ordinal|tres|independientes|categorica|chico|simetrica</t>
  </si>
  <si>
    <t>predecir|ordinal|tres|independientes|categorica|chico|asimetrica</t>
  </si>
  <si>
    <t>predecir|ordinal|tres|independientes|categorica|chico|no-se</t>
  </si>
  <si>
    <t>predecir|ordinal|tres|independientes|categorica|grande|simetrica</t>
  </si>
  <si>
    <t>predecir|ordinal|tres|independientes|categorica|grande|asimetrica</t>
  </si>
  <si>
    <t>predecir|ordinal|tres|independientes|categorica|grande|no-se</t>
  </si>
  <si>
    <t>predecir|ordinal|tres|relacionados|cuantitativa|chico|simetrica</t>
  </si>
  <si>
    <t>predecir|ordinal|tres|relacionados|cuantitativa|chico|asimetrica</t>
  </si>
  <si>
    <t>predecir|ordinal|tres|relacionados|cuantitativa|chico|no-se</t>
  </si>
  <si>
    <t>predecir|ordinal|tres|relacionados|cuantitativa|grande|simetrica</t>
  </si>
  <si>
    <t>predecir|ordinal|tres|relacionados|cuantitativa|grande|asimetrica</t>
  </si>
  <si>
    <t>predecir|ordinal|tres|relacionados|cuantitativa|grande|no-se</t>
  </si>
  <si>
    <t>predecir|ordinal|tres|relacionados|ordinal|chico|simetrica</t>
  </si>
  <si>
    <t>predecir|ordinal|tres|relacionados|ordinal|chico|asimetrica</t>
  </si>
  <si>
    <t>predecir|ordinal|tres|relacionados|ordinal|chico|no-se</t>
  </si>
  <si>
    <t>predecir|ordinal|tres|relacionados|ordinal|grande|simetrica</t>
  </si>
  <si>
    <t>predecir|ordinal|tres|relacionados|ordinal|grande|asimetrica</t>
  </si>
  <si>
    <t>predecir|ordinal|tres|relacionados|ordinal|grande|no-se</t>
  </si>
  <si>
    <t>predecir|ordinal|tres|relacionados|categorica|chico|simetrica</t>
  </si>
  <si>
    <t>predecir|ordinal|tres|relacionados|categorica|chico|asimetrica</t>
  </si>
  <si>
    <t>predecir|ordinal|tres|relacionados|categorica|chico|no-se</t>
  </si>
  <si>
    <t>predecir|ordinal|tres|relacionados|categorica|grande|simetrica</t>
  </si>
  <si>
    <t>predecir|ordinal|tres|relacionados|categorica|grande|asimetrica</t>
  </si>
  <si>
    <t>predecir|ordinal|tres|relacionados|categorica|grande|no-se</t>
  </si>
  <si>
    <t>predecir|categorica|uno|independientes|cuantitativa|chico|simetrica</t>
  </si>
  <si>
    <t>predecir|categorica|uno|independientes|cuantitativa|chico|asimetrica</t>
  </si>
  <si>
    <t>predecir|categorica|uno|independientes|cuantitativa|chico|no-se</t>
  </si>
  <si>
    <t>predecir|categorica|uno|independientes|cuantitativa|grande|simetrica</t>
  </si>
  <si>
    <t>predecir|categorica|uno|independientes|cuantitativa|grande|asimetrica</t>
  </si>
  <si>
    <t>predecir|categorica|uno|independientes|cuantitativa|grande|no-se</t>
  </si>
  <si>
    <t>predecir|categorica|uno|independientes|ordinal|chico|simetrica</t>
  </si>
  <si>
    <t>predecir|categorica|uno|independientes|ordinal|chico|asimetrica</t>
  </si>
  <si>
    <t>predecir|categorica|uno|independientes|ordinal|chico|no-se</t>
  </si>
  <si>
    <t>predecir|categorica|uno|independientes|ordinal|grande|simetrica</t>
  </si>
  <si>
    <t>predecir|categorica|uno|independientes|ordinal|grande|asimetrica</t>
  </si>
  <si>
    <t>predecir|categorica|uno|independientes|ordinal|grande|no-se</t>
  </si>
  <si>
    <t>predecir|categorica|uno|independientes|categorica|chico|simetrica</t>
  </si>
  <si>
    <t>predecir|categorica|uno|independientes|categorica|chico|asimetrica</t>
  </si>
  <si>
    <t>predecir|categorica|uno|independientes|categorica|chico|no-se</t>
  </si>
  <si>
    <t>predecir|categorica|uno|independientes|categorica|grande|simetrica</t>
  </si>
  <si>
    <t>predecir|categorica|uno|independientes|categorica|grande|asimetrica</t>
  </si>
  <si>
    <t>predecir|categorica|uno|independientes|categorica|grande|no-se</t>
  </si>
  <si>
    <t>predecir|categorica|uno|relacionados|cuantitativa|chico|simetrica</t>
  </si>
  <si>
    <t>predecir|categorica|uno|relacionados|cuantitativa|chico|asimetrica</t>
  </si>
  <si>
    <t>predecir|categorica|uno|relacionados|cuantitativa|chico|no-se</t>
  </si>
  <si>
    <t>predecir|categorica|uno|relacionados|cuantitativa|grande|simetrica</t>
  </si>
  <si>
    <t>predecir|categorica|uno|relacionados|cuantitativa|grande|asimetrica</t>
  </si>
  <si>
    <t>predecir|categorica|uno|relacionados|cuantitativa|grande|no-se</t>
  </si>
  <si>
    <t>predecir|categorica|uno|relacionados|ordinal|chico|simetrica</t>
  </si>
  <si>
    <t>predecir|categorica|uno|relacionados|ordinal|chico|asimetrica</t>
  </si>
  <si>
    <t>predecir|categorica|uno|relacionados|ordinal|chico|no-se</t>
  </si>
  <si>
    <t>predecir|categorica|uno|relacionados|ordinal|grande|simetrica</t>
  </si>
  <si>
    <t>predecir|categorica|uno|relacionados|ordinal|grande|asimetrica</t>
  </si>
  <si>
    <t>predecir|categorica|uno|relacionados|ordinal|grande|no-se</t>
  </si>
  <si>
    <t>predecir|categorica|uno|relacionados|categorica|chico|simetrica</t>
  </si>
  <si>
    <t>predecir|categorica|uno|relacionados|categorica|chico|asimetrica</t>
  </si>
  <si>
    <t>predecir|categorica|uno|relacionados|categorica|chico|no-se</t>
  </si>
  <si>
    <t>predecir|categorica|uno|relacionados|categorica|grande|simetrica</t>
  </si>
  <si>
    <t>predecir|categorica|uno|relacionados|categorica|grande|asimetrica</t>
  </si>
  <si>
    <t>predecir|categorica|uno|relacionados|categorica|grande|no-se</t>
  </si>
  <si>
    <t>predecir|categorica|dos|independientes|cuantitativa|chico|simetrica</t>
  </si>
  <si>
    <t>predecir|categorica|dos|independientes|cuantitativa|chico|asimetrica</t>
  </si>
  <si>
    <t>predecir|categorica|dos|independientes|cuantitativa|chico|no-se</t>
  </si>
  <si>
    <t>predecir|categorica|dos|independientes|cuantitativa|grande|simetrica</t>
  </si>
  <si>
    <t>predecir|categorica|dos|independientes|cuantitativa|grande|asimetrica</t>
  </si>
  <si>
    <t>predecir|categorica|dos|independientes|cuantitativa|grande|no-se</t>
  </si>
  <si>
    <t>predecir|categorica|dos|independientes|ordinal|chico|simetrica</t>
  </si>
  <si>
    <t>predecir|categorica|dos|independientes|ordinal|chico|asimetrica</t>
  </si>
  <si>
    <t>predecir|categorica|dos|independientes|ordinal|chico|no-se</t>
  </si>
  <si>
    <t>predecir|categorica|dos|independientes|ordinal|grande|simetrica</t>
  </si>
  <si>
    <t>predecir|categorica|dos|independientes|ordinal|grande|asimetrica</t>
  </si>
  <si>
    <t>predecir|categorica|dos|independientes|ordinal|grande|no-se</t>
  </si>
  <si>
    <t>predecir|categorica|dos|independientes|categorica|chico|simetrica</t>
  </si>
  <si>
    <t>predecir|categorica|dos|independientes|categorica|chico|asimetrica</t>
  </si>
  <si>
    <t>predecir|categorica|dos|independientes|categorica|chico|no-se</t>
  </si>
  <si>
    <t>predecir|categorica|dos|independientes|categorica|grande|simetrica</t>
  </si>
  <si>
    <t>predecir|categorica|dos|independientes|categorica|grande|asimetrica</t>
  </si>
  <si>
    <t>predecir|categorica|dos|independientes|categorica|grande|no-se</t>
  </si>
  <si>
    <t>predecir|categorica|dos|relacionados|cuantitativa|chico|simetrica</t>
  </si>
  <si>
    <t>predecir|categorica|dos|relacionados|cuantitativa|chico|asimetrica</t>
  </si>
  <si>
    <t>predecir|categorica|dos|relacionados|cuantitativa|chico|no-se</t>
  </si>
  <si>
    <t>predecir|categorica|dos|relacionados|cuantitativa|grande|simetrica</t>
  </si>
  <si>
    <t>predecir|categorica|dos|relacionados|cuantitativa|grande|asimetrica</t>
  </si>
  <si>
    <t>predecir|categorica|dos|relacionados|cuantitativa|grande|no-se</t>
  </si>
  <si>
    <t>predecir|categorica|dos|relacionados|ordinal|chico|simetrica</t>
  </si>
  <si>
    <t>predecir|categorica|dos|relacionados|ordinal|chico|asimetrica</t>
  </si>
  <si>
    <t>predecir|categorica|dos|relacionados|ordinal|chico|no-se</t>
  </si>
  <si>
    <t>predecir|categorica|dos|relacionados|ordinal|grande|simetrica</t>
  </si>
  <si>
    <t>predecir|categorica|dos|relacionados|ordinal|grande|asimetrica</t>
  </si>
  <si>
    <t>predecir|categorica|dos|relacionados|ordinal|grande|no-se</t>
  </si>
  <si>
    <t>predecir|categorica|dos|relacionados|categorica|chico|simetrica</t>
  </si>
  <si>
    <t>predecir|categorica|dos|relacionados|categorica|chico|asimetrica</t>
  </si>
  <si>
    <t>predecir|categorica|dos|relacionados|categorica|chico|no-se</t>
  </si>
  <si>
    <t>predecir|categorica|dos|relacionados|categorica|grande|simetrica</t>
  </si>
  <si>
    <t>predecir|categorica|dos|relacionados|categorica|grande|asimetrica</t>
  </si>
  <si>
    <t>predecir|categorica|dos|relacionados|categorica|grande|no-se</t>
  </si>
  <si>
    <t>predecir|categorica|tres|independientes|cuantitativa|chico|simetrica</t>
  </si>
  <si>
    <t>predecir|categorica|tres|independientes|cuantitativa|chico|asimetrica</t>
  </si>
  <si>
    <t>predecir|categorica|tres|independientes|cuantitativa|chico|no-se</t>
  </si>
  <si>
    <t>predecir|categorica|tres|independientes|cuantitativa|grande|simetrica</t>
  </si>
  <si>
    <t>predecir|categorica|tres|independientes|cuantitativa|grande|asimetrica</t>
  </si>
  <si>
    <t>predecir|categorica|tres|independientes|cuantitativa|grande|no-se</t>
  </si>
  <si>
    <t>predecir|categorica|tres|independientes|ordinal|chico|simetrica</t>
  </si>
  <si>
    <t>predecir|categorica|tres|independientes|ordinal|chico|asimetrica</t>
  </si>
  <si>
    <t>predecir|categorica|tres|independientes|ordinal|chico|no-se</t>
  </si>
  <si>
    <t>predecir|categorica|tres|independientes|ordinal|grande|simetrica</t>
  </si>
  <si>
    <t>predecir|categorica|tres|independientes|ordinal|grande|asimetrica</t>
  </si>
  <si>
    <t>predecir|categorica|tres|independientes|ordinal|grande|no-se</t>
  </si>
  <si>
    <t>predecir|categorica|tres|independientes|categorica|chico|simetrica</t>
  </si>
  <si>
    <t>predecir|categorica|tres|independientes|categorica|chico|asimetrica</t>
  </si>
  <si>
    <t>predecir|categorica|tres|independientes|categorica|chico|no-se</t>
  </si>
  <si>
    <t>predecir|categorica|tres|independientes|categorica|grande|simetrica</t>
  </si>
  <si>
    <t>predecir|categorica|tres|independientes|categorica|grande|asimetrica</t>
  </si>
  <si>
    <t>predecir|categorica|tres|independientes|categorica|grande|no-se</t>
  </si>
  <si>
    <t>predecir|categorica|tres|relacionados|cuantitativa|chico|simetrica</t>
  </si>
  <si>
    <t>predecir|categorica|tres|relacionados|cuantitativa|chico|asimetrica</t>
  </si>
  <si>
    <t>predecir|categorica|tres|relacionados|cuantitativa|chico|no-se</t>
  </si>
  <si>
    <t>predecir|categorica|tres|relacionados|cuantitativa|grande|simetrica</t>
  </si>
  <si>
    <t>predecir|categorica|tres|relacionados|cuantitativa|grande|asimetrica</t>
  </si>
  <si>
    <t>predecir|categorica|tres|relacionados|cuantitativa|grande|no-se</t>
  </si>
  <si>
    <t>predecir|categorica|tres|relacionados|ordinal|chico|simetrica</t>
  </si>
  <si>
    <t>predecir|categorica|tres|relacionados|ordinal|chico|asimetrica</t>
  </si>
  <si>
    <t>predecir|categorica|tres|relacionados|ordinal|chico|no-se</t>
  </si>
  <si>
    <t>predecir|categorica|tres|relacionados|ordinal|grande|simetrica</t>
  </si>
  <si>
    <t>predecir|categorica|tres|relacionados|ordinal|grande|asimetrica</t>
  </si>
  <si>
    <t>predecir|categorica|tres|relacionados|ordinal|grande|no-se</t>
  </si>
  <si>
    <t>predecir|categorica|tres|relacionados|categorica|chico|simetrica</t>
  </si>
  <si>
    <t>predecir|categorica|tres|relacionados|categorica|chico|asimetrica</t>
  </si>
  <si>
    <t>predecir|categorica|tres|relacionados|categorica|chico|no-se</t>
  </si>
  <si>
    <t>predecir|categorica|tres|relacionados|categorica|grande|simetrica</t>
  </si>
  <si>
    <t>predecir|categorica|tres|relacionados|categorica|grande|asimetrica</t>
  </si>
  <si>
    <t>predecir|categorica|tres|relacionados|categorica|grande|no-se</t>
  </si>
  <si>
    <t>prueba</t>
  </si>
  <si>
    <t>porque</t>
  </si>
  <si>
    <t>supuestos</t>
  </si>
  <si>
    <t>reportar</t>
  </si>
  <si>
    <t>alternativa</t>
  </si>
  <si>
    <t>codigo_r</t>
  </si>
  <si>
    <t>advertencia</t>
  </si>
  <si>
    <t>concepto</t>
  </si>
  <si>
    <t>Prueba t para una media</t>
  </si>
  <si>
    <t>Variable cuantitativa contra un valor de referencia, con σ desconocida: es el caso estándar.</t>
  </si>
  <si>
    <t>Observaciones independientes (el supuesto crítico); Normalidad de la media muestral, garantizada por el TCL si n es suficiente</t>
  </si>
  <si>
    <t>La media con su intervalo de confianza; El desvío estándar y el n; t con sus grados de libertad y el valor p exacto</t>
  </si>
  <si>
    <t/>
  </si>
  <si>
    <t>t.test(x, mu = valor_referencia)</t>
  </si>
  <si>
    <t>prueba-t-para-una-media</t>
  </si>
  <si>
    <t>Prueba de Wilcoxon para una muestra</t>
  </si>
  <si>
    <t>Con muestra chica y distribución asimétrica, el teorema central del límite no alcanza a rescatar a la media.</t>
  </si>
  <si>
    <t>Observaciones independientes; Distribución de las diferencias simétrica alrededor de la mediana</t>
  </si>
  <si>
    <t>Las medianas de cada grupo, con su n; El tamaño del efecto (probabilidad de superioridad o r); El estadístico y el valor p exacto</t>
  </si>
  <si>
    <t>Prueba de los signos: Si ni siquiera se puede suponer simetría.</t>
  </si>
  <si>
    <t>wilcox.test(x, mu = valor_referencia)</t>
  </si>
  <si>
    <t>wilcoxon</t>
  </si>
  <si>
    <t>Prueba t de Welch para dos muestras</t>
  </si>
  <si>
    <t>Dos grupos independientes con variable cuantitativa. La versión de Welch no supone varianzas iguales y conviene por defecto: si lo son, da prácticamente lo mismo.</t>
  </si>
  <si>
    <t>Observaciones independientes dentro y entre grupos (el supuesto crítico); Normalidad de las medias muestrales, garantizada por el TCL con n suficiente</t>
  </si>
  <si>
    <t>Las medias y desvíos de cada grupo, con su n; La diferencia con su intervalo de confianza del 95 %; El tamaño del efecto (d de Cohen); El estadístico con sus grados de libertad y el valor p exacto</t>
  </si>
  <si>
    <t>Mann-Whitney: Si los grupos son chicos y la distribución claramente asimétrica.</t>
  </si>
  <si>
    <t>t.test(y ~ grupo)          # Welch por defecto
car::leveneTest(y ~ grupo)</t>
  </si>
  <si>
    <t>prueba-t-para-dos-muestras</t>
  </si>
  <si>
    <t>Prueba U de Mann-Whitney</t>
  </si>
  <si>
    <t>Con muestra chica y asimetría marcada, los rangos son más seguros que las medias.</t>
  </si>
  <si>
    <t>Observaciones independientes; Si se quiere interpretar como comparación de medianas, las distribuciones tienen que tener forma parecida</t>
  </si>
  <si>
    <t>Prueba t de Welch: Si conseguís llegar a 30 casos por grupo: el TCL vuelve a hacerla válida y es más potente.</t>
  </si>
  <si>
    <t>wilcox.test(y ~ grupo)</t>
  </si>
  <si>
    <t>mann-whitney</t>
  </si>
  <si>
    <t>Prueba t para muestras apareadas</t>
  </si>
  <si>
    <t>Los datos están emparejados, así que se analiza la diferencia de cada par: eso elimina la variabilidad entre sujetos y gana potencia.</t>
  </si>
  <si>
    <t>Los pares son independientes entre sí; Las diferencias tienen distribución aproximadamente normal</t>
  </si>
  <si>
    <t>La media de las diferencias con su intervalo; El n de pares (no de mediciones); El tamaño del efecto (d de Cohen o dz, aclarando cuál)</t>
  </si>
  <si>
    <t>t.test(despues, antes, paired = TRUE)</t>
  </si>
  <si>
    <t>Sin grupo de control, un diseño antes-después no permite atribuir el cambio a la intervención.</t>
  </si>
  <si>
    <t>prueba-t-pareada</t>
  </si>
  <si>
    <t>Prueba de Wilcoxon de rangos con signo</t>
  </si>
  <si>
    <t>Datos apareados con variable ordinal o distribución problemática: se ordenan las diferencias y se trabaja con sus rangos.</t>
  </si>
  <si>
    <t>Los pares son independientes entre sí; Las diferencias se distribuyen simétricamente</t>
  </si>
  <si>
    <t>La mediana de las diferencias; El n de pares, descontando los empates en cero; El tamaño del efecto</t>
  </si>
  <si>
    <t>Prueba de los signos: Si las diferencias son muy asimétricas.</t>
  </si>
  <si>
    <t>wilcox.test(despues, antes, paired = TRUE)</t>
  </si>
  <si>
    <t>ANOVA de un factor</t>
  </si>
  <si>
    <t>Tres o más grupos independientes: una sola prueba mantiene el error tipo I en el 5 %, mientras que hacer pruebas t de a pares lo dispara.</t>
  </si>
  <si>
    <t>Observaciones independientes (el supuesto crítico); Normalidad de los residuos, poco exigente con n grande; Homogeneidad de varianzas; si no se cumple, ANOVA de Welch</t>
  </si>
  <si>
    <t>Las medias y desvíos de cada grupo con su n; F con sus dos grados de libertad y el valor p; El eta² u omega² como tamaño del efecto; Las comparaciones post hoc: el F no dice cuáles grupos difieren</t>
  </si>
  <si>
    <t>Kruskal-Wallis: Con grupos chicos y distribuciones muy asimétricas.</t>
  </si>
  <si>
    <t>modelo &lt;- aov(y ~ grupo)
summary(modelo)
TukeyHSD(modelo)
oneway.test(y ~ grupo)   # Welch</t>
  </si>
  <si>
    <t>anova-de-un-factor</t>
  </si>
  <si>
    <t>Prueba de Kruskal-Wallis</t>
  </si>
  <si>
    <t>Tres o más grupos con muestras chicas y distribución asimétrica.</t>
  </si>
  <si>
    <t>Observaciones independientes; Formas parecidas entre grupos, si se quiere hablar de medianas</t>
  </si>
  <si>
    <t>Las medianas de cada grupo con su n; El epsilon² como tamaño del efecto; El post hoc de Dunn, si se rechaza</t>
  </si>
  <si>
    <t>kruskal.test(y ~ grupo)
FSA::dunnTest(y ~ grupo, method = 'holm')</t>
  </si>
  <si>
    <t>kruskal-wallis</t>
  </si>
  <si>
    <t>ANOVA de medidas repetidas</t>
  </si>
  <si>
    <t>Los mismos sujetos medidos en tres o más momentos: separar la variabilidad entre sujetos da mucha más potencia.</t>
  </si>
  <si>
    <t>Los sujetos son independientes entre sí; Esfericidad (prueba de Mauchly); si no se cumple, corrección de Greenhouse-Geisser</t>
  </si>
  <si>
    <t>Las medias de cada momento con su n; F con sus grados de libertad (con decimales si hubo corrección); El tamaño del efecto</t>
  </si>
  <si>
    <t>Modelo mixto: Si hay casos con mediciones faltantes: el modelo mixto los aprovecha en vez de descartarlos.</t>
  </si>
  <si>
    <t>rstatix::anova_test(data = d, dv = y, wid = sujeto, within = tiempo)</t>
  </si>
  <si>
    <t>anova-de-medidas-repetidas</t>
  </si>
  <si>
    <t>Prueba de Friedman</t>
  </si>
  <si>
    <t>Tres o más mediciones sobre los mismos sujetos, con variable ordinal o distribución problemática: los rangos se asignan dentro de cada sujeto.</t>
  </si>
  <si>
    <t>Los sujetos son independientes entre sí; Datos completos en todas las condiciones</t>
  </si>
  <si>
    <t>Las medianas de cada condición; El W de Kendall como tamaño del efecto; El post hoc, si se rechaza</t>
  </si>
  <si>
    <t>friedman.test(as.matrix(datos))</t>
  </si>
  <si>
    <t>friedman</t>
  </si>
  <si>
    <t>La variable es ordinal: sus distancias no son interpretables, así que se trabaja con los rangos.</t>
  </si>
  <si>
    <t>La variable es ordinal: se comparan los rangos de los dos grupos.</t>
  </si>
  <si>
    <t>Chi-cuadrado sobre las categorías: Si la escala tiene muy pocas categorías y no interesa el orden, aunque se pierde información al ignorarlo.</t>
  </si>
  <si>
    <t>Tres o más grupos independientes con variable ordinal.</t>
  </si>
  <si>
    <t>Prueba para una proporción</t>
  </si>
  <si>
    <t>La variable es categórica y se compara una proporción contra un valor de referencia.</t>
  </si>
  <si>
    <t>Observaciones independientes; n·p₀ ≥ 5 y n·(1−p₀) ≥ 5 bajo la hipótesis nula</t>
  </si>
  <si>
    <t>La proporción observada con su intervalo de confianza; El n y la cantidad de éxitos; La diferencia en puntos porcentuales</t>
  </si>
  <si>
    <t>Prueba binomial exacta: Si n es chico o la proporción de referencia está cerca de 0 o de 1.</t>
  </si>
  <si>
    <t>prop.test(exitos, n, p = 0.5)
binom.test(exitos, n, p = 0.5)</t>
  </si>
  <si>
    <t>prueba-para-una-proporcion</t>
  </si>
  <si>
    <t>Prueba z para dos proporciones, o chi-cuadrado</t>
  </si>
  <si>
    <t>Son la misma prueba: z² = χ². La z admite versión unilateral y da directamente la diferencia con su intervalo.</t>
  </si>
  <si>
    <t>Observaciones independientes; Al menos 5 éxitos y 5 fracasos esperados en cada grupo</t>
  </si>
  <si>
    <t>Las dos proporciones con su n; La diferencia en puntos porcentuales, con intervalo; El riesgo relativo o el odds ratio</t>
  </si>
  <si>
    <t>Prueba exacta de Fisher: Con conteos chicos.</t>
  </si>
  <si>
    <t>prop.test(c(x1, x2), c(n1, n2))
fisher.test(tabla)</t>
  </si>
  <si>
    <t>prueba-para-dos-proporciones</t>
  </si>
  <si>
    <t>Prueba de McNemar</t>
  </si>
  <si>
    <t>Con datos apareados, el chi-cuadrado común no corresponde: hay que comparar los pares discordantes.</t>
  </si>
  <si>
    <t>Los pares son independientes entre sí; Variable dicotómica</t>
  </si>
  <si>
    <t>La tabla de 2×2 de los pares; La proporción de cambio en cada dirección; El estadístico y el valor p</t>
  </si>
  <si>
    <t>mcnemar.test(tabla)</t>
  </si>
  <si>
    <t>McNemar no tiene ficha propia en el sitio todavía: la entrada enlazada explica el contexto general.</t>
  </si>
  <si>
    <t>chi-cuadrado-independencia</t>
  </si>
  <si>
    <t>Chi-cuadrado de homogeneidad</t>
  </si>
  <si>
    <t>Con tres o más grupos y una respuesta categórica, se contrasta si todos se distribuyen igual.</t>
  </si>
  <si>
    <t>Observaciones independientes; Todas las frecuencias esperadas ≥ 5; Conteos absolutos</t>
  </si>
  <si>
    <t>La tabla de contingencia con conteos y porcentajes; Una medida de intensidad (V de Cramér, odds ratio o riesgo relativo); El estadístico con sus grados de libertad y el valor p; Los residuos estandarizados, para ver qué celdas se apartan</t>
  </si>
  <si>
    <t>chisq.test(tabla)
chisq.test(tabla)$stdres</t>
  </si>
  <si>
    <t>chi-cuadrado-homogeneidad</t>
  </si>
  <si>
    <t>Correlación de Pearson</t>
  </si>
  <si>
    <t>Las dos variables son cuantitativas y la distribución no presenta problemas: Pearson aprovecha toda la información de los valores.</t>
  </si>
  <si>
    <t>Observaciones independientes; Relación aproximadamente lineal (mirá el diagrama de dispersión); Sin atípicos que dominen</t>
  </si>
  <si>
    <t>El coeficiente con su n y su intervalo de confianza; El r² como proporción de variabilidad compartida; El diagrama de dispersión, siempre</t>
  </si>
  <si>
    <t>Correlación de Spearman: Si el diagrama muestra una relación curva o aparecen atípicos.</t>
  </si>
  <si>
    <t>cor(x, y)
cor.test(x, y)
plot(x, y)</t>
  </si>
  <si>
    <t>correlacion-de-pearson</t>
  </si>
  <si>
    <t>Correlación de Spearman</t>
  </si>
  <si>
    <t>Con distribuciones asimétricas o atípicos que pesan, Spearman trabaja con los puestos y no se deja arrastrar por los valores extremos.</t>
  </si>
  <si>
    <t>Observaciones independientes; Relación monótona (no hace falta que sea lineal)</t>
  </si>
  <si>
    <t>El coeficiente con su n; El diagrama de dispersión; Pearson y Spearman juntos si difieren mucho: esa diferencia es informativa</t>
  </si>
  <si>
    <t>Pearson sobre los datos transformados: Si el logaritmo endereza la relación, Pearson vuelve a ser apropiado y conserva la interpretación en términos de varianza explicada.</t>
  </si>
  <si>
    <t>cor(x, y, method = "spearman")
cor.test(x, y, method = "spearman")</t>
  </si>
  <si>
    <t>correlacion-de-spearman</t>
  </si>
  <si>
    <t>Con al menos una variable ordinal, las distancias no son interpretables y hay que trabajar con el orden.</t>
  </si>
  <si>
    <t>Observaciones independientes; Las dos variables tienen orden</t>
  </si>
  <si>
    <t>El coeficiente con su n; La tabla cruzada si las categorías son pocas</t>
  </si>
  <si>
    <t>Tau de Kendall: Con muestra chica o muchos empates, que es lo habitual en escalas de pocas categorías.</t>
  </si>
  <si>
    <t>cor(x, y, method = "spearman")
cor(x, y, method = "kendall")</t>
  </si>
  <si>
    <t>Esto es una comparación de grupos</t>
  </si>
  <si>
    <t>Con una variable categórica y una cuantitativa, la pregunta no es de correlación sino de diferencia entre grupos: la categórica define los grupos y la cuantitativa se compara entre ellos. Es la confusión más frecuente de todo el árbol, y tiene sentido: «¿hay relación entre el sexo y el ingreso?» suena a correlación.</t>
  </si>
  <si>
    <t>La media o la mediana de cada categoría, con su n; La diferencia entre categorías, con su intervalo de confianza; El tamaño del efecto</t>
  </si>
  <si>
    <t>Si la categórica tiene solo dos categorías existe la correlación punto-biserial, que da exactamente el mismo valor p que una prueba t: es la misma cuenta con otro nombre, no una técnica distinta.</t>
  </si>
  <si>
    <t>como-elegir-la-prueba-adecuada</t>
  </si>
  <si>
    <t>Chi-cuadrado de independencia</t>
  </si>
  <si>
    <t>Dos variables categóricas se cruzan en una tabla de contingencia, y el chi-cuadrado compara lo observado con lo esperable si no hubiera asociación.</t>
  </si>
  <si>
    <t>Observaciones independientes: cada caso en una sola celda; Todas las frecuencias esperadas ≥ 5; Conteos absolutos, nunca porcentajes</t>
  </si>
  <si>
    <t>La tabla de contingencia con conteos y porcentajes; Una medida de intensidad (V de Cramér, odds ratio o riesgo relativo); El estadístico con sus grados de libertad y el valor p</t>
  </si>
  <si>
    <t>Prueba exacta de Fisher: Si alguna frecuencia esperada es menor a 5.</t>
  </si>
  <si>
    <t>tabla &lt;- table(x, y)
chisq.test(tabla)
chisq.test(tabla)$expected   # verificar las esperadas</t>
  </si>
  <si>
    <t>Intervalo de confianza para la media</t>
  </si>
  <si>
    <t>El parámetro a estimar es la media poblacional y σ es desconocida, así que el intervalo se construye con la distribución t.</t>
  </si>
  <si>
    <t>Observaciones independientes (el supuesto crítico); Normalidad de la media muestral, garantizada por el TCL con n suficiente</t>
  </si>
  <si>
    <t>La media con su intervalo del 95 % y el n; El desvío estándar, que describe a los casos, no al intervalo; El error estándar, si el lector va a hacer cuentas</t>
  </si>
  <si>
    <t>Intervalo por bootstrap: Con distribuciones muy asimétricas, o para estimar un parámetro sin fórmula.</t>
  </si>
  <si>
    <t>t.test(x)$conf.int
mean(x) + c(-1, 1) * qt(0.975, length(x) - 1) * sd(x) / sqrt(length(x))</t>
  </si>
  <si>
    <t>El intervalo del 95 % no dice que haya 95 % de probabilidad de que el parámetro esté adentro: dice que el 95 % de los intervalos construidos así contendrían al parámetro.</t>
  </si>
  <si>
    <t>ic-para-la-media</t>
  </si>
  <si>
    <t>Intervalo para la mediana por bootstrap</t>
  </si>
  <si>
    <t>Con muestra chica y distribución asimétrica, la media no representa al caso típico y su intervalo por la t es poco confiable.</t>
  </si>
  <si>
    <t>Observaciones independientes; La muestra es representativa: el bootstrap remuestrea lo que hay, no corrige sesgos de selección</t>
  </si>
  <si>
    <t>La mediana con su intervalo y el n; Los cuartiles, para describir la dispersión; La cantidad de remuestras del bootstrap</t>
  </si>
  <si>
    <t>Intervalo para la media por la t: Si la variable es cuantitativa y se consiguen más casos: con n ≥ 30 el TCL alcanza.</t>
  </si>
  <si>
    <t>library(boot)
b &lt;- boot(x, function(d, i) median(d[i]), R = 2000)
boot.ci(b, type = 'perc')</t>
  </si>
  <si>
    <t>bootstrap</t>
  </si>
  <si>
    <t>Intervalo de confianza para la diferencia de medias</t>
  </si>
  <si>
    <t>El parámetro de interés es la diferencia entre las dos medias poblacionales. La versión de Welch no supone varianzas iguales y conviene por defecto.</t>
  </si>
  <si>
    <t>Observaciones independientes dentro y entre grupos; Normalidad de las medias muestrales, garantizada por el TCL con n suficiente</t>
  </si>
  <si>
    <t>Las medias y desvíos de cada grupo con su n; La diferencia con su intervalo del 95 %; El tamaño del efecto (d de Cohen)</t>
  </si>
  <si>
    <t>t.test(y ~ grupo)$conf.int</t>
  </si>
  <si>
    <t>Reportar el intervalo de la diferencia, no los dos intervalos por separado: que se superpongan no significa que la diferencia no sea significativa.</t>
  </si>
  <si>
    <t>ic-para-diferencia-de-medias</t>
  </si>
  <si>
    <t>Intervalo para la diferencia por bootstrap</t>
  </si>
  <si>
    <t>Con grupos chicos y distribuciones problemáticas, el bootstrap estima el intervalo de la diferencia sin suponer normalidad.</t>
  </si>
  <si>
    <t>Observaciones independientes dentro y entre grupos; Se remuestrea cada grupo por separado, conservando su n</t>
  </si>
  <si>
    <t>Las medianas de cada grupo con su n; La diferencia con su intervalo por percentiles; La cantidad de remuestras</t>
  </si>
  <si>
    <t>Intervalo de Hodges-Lehmann: Si se prefiere un intervalo para el corrimiento entre distribuciones.</t>
  </si>
  <si>
    <t>wilcox.test(y ~ grupo, conf.int = TRUE)$conf.int   # Hodges-Lehmann</t>
  </si>
  <si>
    <t>Intervalo para la media de las diferencias</t>
  </si>
  <si>
    <t>Con datos apareados el parámetro es el cambio promedio dentro de cada par, no la diferencia entre dos medias independientes.</t>
  </si>
  <si>
    <t>La media de las diferencias con su intervalo; El n de pares, no de mediciones; Las medias de cada momento, como contexto</t>
  </si>
  <si>
    <t>Intervalo por bootstrap sobre los pares: Si las diferencias son muy asimétricas o hay pocos pares.</t>
  </si>
  <si>
    <t>t.test(despues, antes, paired = TRUE)$conf.int</t>
  </si>
  <si>
    <t>Intervalo para la mediana de las diferencias</t>
  </si>
  <si>
    <t>Con pocos pares y diferencias asimétricas, la media del cambio no representa al par típico.</t>
  </si>
  <si>
    <t>Los pares son independientes entre sí; Se remuestrean pares completos, nunca mediciones sueltas</t>
  </si>
  <si>
    <t>La mediana de las diferencias con su intervalo; El n de pares, no de mediciones; Cuántos pares cambiaron en cada dirección</t>
  </si>
  <si>
    <t>Intervalo de Hodges-Lehmann: Si se acepta suponer que las diferencias son simétricas.</t>
  </si>
  <si>
    <t>wilcox.test(despues, antes, paired = TRUE, conf.int = TRUE)$conf.int</t>
  </si>
  <si>
    <t>Un intervalo para la media de cada grupo</t>
  </si>
  <si>
    <t>Con tres o más grupos no hay un único parámetro: se informa la media de cada uno con su intervalo, y aparte las diferencias que interesen.</t>
  </si>
  <si>
    <t>Observaciones independientes; n suficiente en cada grupo por separado</t>
  </si>
  <si>
    <t>La media de cada grupo con su n, su desvío y su intervalo; Un gráfico de puntos con barras de error; Los intervalos de las diferencias que interesen, ajustados por multiplicidad</t>
  </si>
  <si>
    <t>Comparaciones post hoc con intervalos ajustados: Si además se quieren comparar los grupos entre sí.</t>
  </si>
  <si>
    <t>modelo &lt;- aov(y ~ grupo)
TukeyHSD(modelo)        # intervalos ya ajustados</t>
  </si>
  <si>
    <t>Que dos intervalos se superpongan NO implica que la diferencia no sea significativa, ni al revés. Para comparar, va el intervalo de la diferencia.</t>
  </si>
  <si>
    <t>Un intervalo para la mediana de cada grupo, por bootstrap</t>
  </si>
  <si>
    <t>Con grupos chicos y distribuciones asimétricas, la mediana representa mejor a cada grupo que la media.</t>
  </si>
  <si>
    <t>Observaciones independientes; Cada grupo se remuestrea por separado, conservando su n</t>
  </si>
  <si>
    <t>La mediana y los cuartiles de cada grupo, con su n; Un gráfico de cajas, mejor que una tabla; La cantidad de remuestras del bootstrap</t>
  </si>
  <si>
    <t>Kruskal-Wallis con post hoc de Dunn: Si además se quiere contrastar la hipótesis de que todos los grupos son iguales.</t>
  </si>
  <si>
    <t>library(boot)
tapply(y, grupo, function(v)
  boot.ci(boot(v, \(d, i) median(d[i]), R = 2000), type = 'perc'))</t>
  </si>
  <si>
    <t>Que dos intervalos se superpongan NO implica que la diferencia no sea significativa. Para comparar, va el intervalo de la diferencia.</t>
  </si>
  <si>
    <t>Modelo mixto: Para estimar el efecto de cada momento aprovechando el emparejamiento, y sin descartar a los sujetos con mediciones faltantes.</t>
  </si>
  <si>
    <t>library(lme4); library(emmeans)
m &lt;- lmer(y ~ tiempo + (1 | sujeto))
emmeans(m, ~ tiempo)    # intervalos que respetan el emparejamiento</t>
  </si>
  <si>
    <t>Un intervalo por momento, calculado con s/√n, ignora que son los mismos sujetos: queda más ancho de lo que corresponde y no sirve para comparar los momentos entre sí. El emparejamiento es información, y desperdiciarla cuesta potencia.</t>
  </si>
  <si>
    <t>Como son mediciones repetidas de los mismos sujetos, el bootstrap tiene que remuestrear sujetos completos, no mediciones sueltas. Y estos intervalos, uno por momento, ignoran el emparejamiento: para comparar momentos hay que estimar el cambio dentro de cada sujeto.</t>
  </si>
  <si>
    <t>Con una variable ordinal la media no tiene sentido: el parámetro a estimar es la mediana, y el bootstrap le construye el intervalo sin fórmula cerrada.</t>
  </si>
  <si>
    <t>Con una variable ordinal, el parámetro del cambio es la mediana de las diferencias, no su media.</t>
  </si>
  <si>
    <t>Con una variable ordinal el parámetro de cada grupo es su mediana, y el bootstrap le construye el intervalo.</t>
  </si>
  <si>
    <t>Intervalo de confianza para una proporción</t>
  </si>
  <si>
    <t>El parámetro a estimar es una proporción poblacional. Conviene el método de Wilson: el intervalo clásico de Wald falla justamente donde más se lo usa, con proporciones cercanas a 0 o a 1 y con n chico.</t>
  </si>
  <si>
    <t>Observaciones independientes; Muestra aleatoria de la población sobre la que se quiere concluir</t>
  </si>
  <si>
    <t>La proporción con su intervalo del 95 %, en puntos porcentuales; El n y la cantidad de casos favorables; El método usado para el intervalo: Wald, Wilson o exacto no dan lo mismo</t>
  </si>
  <si>
    <t>Intervalo exacto de Clopper-Pearson: Cuando se necesita garantía de cobertura, a costa de un intervalo más ancho.</t>
  </si>
  <si>
    <t>prop.test(exitos, n)$conf.int      # Wilson
binom.test(exitos, n)$conf.int     # Clopper-Pearson</t>
  </si>
  <si>
    <t>ic-para-la-proporcion</t>
  </si>
  <si>
    <t>Intervalo de confianza para la diferencia de proporciones</t>
  </si>
  <si>
    <t>Lo que interesa estimar es la brecha entre los dos grupos, y su intervalo dice de una vez si la diferencia es significativa y cuán grande puede ser.</t>
  </si>
  <si>
    <t>Observaciones independientes dentro y entre grupos; Al menos 5 casos en cada celda</t>
  </si>
  <si>
    <t>Las dos proporciones con su n; La diferencia en puntos porcentuales, con su intervalo; El riesgo relativo o el odds ratio si el contexto lo pide</t>
  </si>
  <si>
    <t>prop.test(c(x1, x2), c(n1, n2))$conf.int</t>
  </si>
  <si>
    <t>ic-para-diferencia-de-proporciones</t>
  </si>
  <si>
    <t>Intervalo para la diferencia de proporciones apareadas</t>
  </si>
  <si>
    <t>Con las mismas personas medidas dos veces, las dos proporciones no son independientes y el intervalo habitual queda demasiado ancho. La estimación se apoya en los pares discordantes: los que cambiaron de categoría.</t>
  </si>
  <si>
    <t>Los pares son independientes entre sí; Suficientes pares discordantes: los concordantes no aportan información sobre el cambio</t>
  </si>
  <si>
    <t>La tabla 2×2 de los pares, no las dos proporciones sueltas; La diferencia en puntos porcentuales con su intervalo; Cuántos pares cambiaron en cada dirección</t>
  </si>
  <si>
    <t>library(exact2x2)
pairedProp &lt;- mcnemar.exact(tabla)
DescTools::BinomDiffCI(x1, n, x2, n, method = 'wald', paired = TRUE)</t>
  </si>
  <si>
    <t>Este es el caso que más se resuelve mal: tratar dos mediciones del mismo grupo como si fueran dos grupos distintos infla el intervalo y desperdicia el emparejamiento.</t>
  </si>
  <si>
    <t>Un intervalo para la proporción de cada grupo</t>
  </si>
  <si>
    <t>Con tres o más grupos no hay un solo parámetro que estimar: se informa la proporción de cada uno con su intervalo.</t>
  </si>
  <si>
    <t>La proporción de cada grupo con su n y su intervalo; Un gráfico de puntos con barras de error, mejor que una tabla; El ajuste por comparaciones múltiples, si se van a comparar entre sí</t>
  </si>
  <si>
    <t>tapply(y, grupo, function(v) prop.test(sum(v), length(v))$conf.int)</t>
  </si>
  <si>
    <t>Que dos intervalos se superpongan NO implica que la diferencia no sea significativa: hay que estimar el intervalo de la diferencia, no comparar los de cada grupo a ojo.</t>
  </si>
  <si>
    <t>Como son mediciones repetidas del mismo grupo, estos intervalos ignoran el emparejamiento y no sirven para comparar los momentos entre sí: para eso hay que estimar el cambio, par por par. Lo que suele interesar en este diseño no es la proporción de cada momento sino cuánto cambió.</t>
  </si>
  <si>
    <t>Un modelo de regresión</t>
  </si>
  <si>
    <t>Con varias variables explicativas a la vez, ninguna prueba bivariada alcanza: hace falta un modelo que estime el efecto de cada una manteniendo las demás constantes.</t>
  </si>
  <si>
    <t>Observaciones independientes; Linealidad, homocedasticidad y normalidad de los residuos: se verifican con los gráficos de diagnóstico; Sin multicolinealidad fuerte (VIF)</t>
  </si>
  <si>
    <t>Cada coeficiente con su error estándar o intervalo de confianza; El R² y el n; Qué variables se controlaron; Los gráficos de diagnóstico de residuos</t>
  </si>
  <si>
    <t>Regresión logística: Si la variable de respuesta es binaria.</t>
  </si>
  <si>
    <t>modelo &lt;- lm(y ~ x1 + x2 + x3)
summary(modelo)
plot(modelo)
car::vif(modelo)</t>
  </si>
  <si>
    <t>Qué variables incluir es una decisión sustantiva, no estadística: hay que controlar las confusoras y NO los mediadores.</t>
  </si>
  <si>
    <t>regresion-lineal-multiple</t>
  </si>
  <si>
    <t>comparar</t>
  </si>
  <si>
    <t>relacionar</t>
  </si>
  <si>
    <t>estimar</t>
  </si>
  <si>
    <t>Predecir o explicar con varias variables</t>
  </si>
  <si>
    <t>predecir</t>
  </si>
  <si>
    <t>cuantitativa</t>
  </si>
  <si>
    <t>ordinal</t>
  </si>
  <si>
    <t>categorica</t>
  </si>
  <si>
    <t>uno</t>
  </si>
  <si>
    <t>dos</t>
  </si>
  <si>
    <t>tres</t>
  </si>
  <si>
    <t>independientes</t>
  </si>
  <si>
    <t>Relacionados</t>
  </si>
  <si>
    <t>relacionados</t>
  </si>
  <si>
    <t>Menos de 30</t>
  </si>
  <si>
    <t>chico</t>
  </si>
  <si>
    <t>grande</t>
  </si>
  <si>
    <t>Más o menos simétrica, sin atípicos extremos</t>
  </si>
  <si>
    <t>simetrica</t>
  </si>
  <si>
    <t>asimetrica</t>
  </si>
  <si>
    <t>No la miré todavía</t>
  </si>
  <si>
    <t>no-se</t>
  </si>
  <si>
    <t>objetivo</t>
  </si>
  <si>
    <t>tipoY</t>
  </si>
  <si>
    <t>grupos</t>
  </si>
  <si>
    <t>relacion</t>
  </si>
  <si>
    <t>tipoX</t>
  </si>
  <si>
    <t>tamano</t>
  </si>
  <si>
    <t>forma</t>
  </si>
  <si>
    <t>clave</t>
  </si>
  <si>
    <t>fila</t>
  </si>
  <si>
    <t>mascara</t>
  </si>
  <si>
    <t>hoja</t>
  </si>
  <si>
    <t>faltan</t>
  </si>
  <si>
    <t>completo</t>
  </si>
  <si>
    <t>falta objetivo</t>
  </si>
  <si>
    <t>falta tipoY</t>
  </si>
  <si>
    <t>falta grupos</t>
  </si>
  <si>
    <t>falta relacion</t>
  </si>
  <si>
    <t>falta tipoX</t>
  </si>
  <si>
    <t>falta tamano</t>
  </si>
  <si>
    <t>falta forma</t>
  </si>
  <si>
    <t>hasta objetivo</t>
  </si>
  <si>
    <t>hasta tipoY</t>
  </si>
  <si>
    <t>hasta grupos</t>
  </si>
  <si>
    <t>hasta relacion</t>
  </si>
  <si>
    <t>hasta tipoX</t>
  </si>
  <si>
    <t>hasta tamano</t>
  </si>
  <si>
    <t>hasta forma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</si>
</sst>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6"/>
      <color rgb="FF191C1F"/>
      <name val="Arial"/>
      <family val="2"/>
    </font>
    <font>
      <i/>
      <sz val="10"/>
      <color rgb="FF5B626A"/>
      <name val="Arial"/>
      <family val="2"/>
    </font>
    <font>
      <sz val="10"/>
      <color rgb="FF191C1F"/>
      <name val="Arial"/>
      <family val="2"/>
    </font>
    <font>
      <b/>
      <sz val="10"/>
      <color rgb="FF0E6B60"/>
      <name val="Arial"/>
      <family val="2"/>
    </font>
    <font>
      <sz val="10"/>
      <color rgb="FF5B626A"/>
      <name val="Arial"/>
      <family val="2"/>
    </font>
    <font>
      <u/>
      <sz val="10"/>
      <color rgb="FF0E6B60"/>
      <name val="Arial"/>
      <family val="2"/>
    </font>
    <font>
      <sz val="9"/>
      <color rgb="FF5B626A"/>
      <name val="Arial"/>
      <family val="2"/>
    </font>
    <font>
      <b/>
      <sz val="10"/>
      <color rgb="FF191C1F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4F1EE"/>
        <bgColor indexed="64"/>
      </patternFill>
    </fill>
    <fill>
      <patternFill patternType="solid">
        <fgColor rgb="FFF4F2E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E6B60"/>
      </bottom>
      <diagonal/>
    </border>
    <border>
      <left style="thin">
        <color rgb="FFCBC5B9"/>
      </left>
      <right style="thin">
        <color rgb="FFCBC5B9"/>
      </right>
      <top style="thin">
        <color rgb="FFCBC5B9"/>
      </top>
      <bottom style="thin">
        <color rgb="FFCBC5B9"/>
      </bottom>
      <diagonal/>
    </border>
    <border>
      <left/>
      <right/>
      <top/>
      <bottom style="thin">
        <color rgb="FFCBC5B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top" wrapText="1"/>
    </xf>
    <xf numFmtId="0" fontId="3" fillId="2" borderId="2" xfId="0" applyFont="1" applyFill="1" applyBorder="1"/>
    <xf numFmtId="0" fontId="8" fillId="3" borderId="3" xfId="0" applyFont="1" applyFill="1" applyBorder="1" applyAlignment="1">
      <alignment horizontal="center"/>
    </xf>
    <xf numFmtId="1" fontId="3" fillId="0" borderId="0" xfId="0" applyNumberFormat="1" applyFont="1"/>
    <xf numFmtId="0" fontId="9" fillId="2" borderId="2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color rgb="FF9A948A"/>
      </font>
      <fill>
        <patternFill>
          <bgColor rgb="FFE8E6E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stadistica.ar/herramientas/plantilla-plan-de-analis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B22"/>
  <sheetViews>
    <sheetView showGridLines="0" tabSelected="1" workbookViewId="0"/>
  </sheetViews>
  <sheetFormatPr defaultRowHeight="15"/>
  <cols>
    <col min="1" max="1" width="2.7109375" customWidth="1"/>
    <col min="2" max="2" width="100.7109375" customWidth="1"/>
  </cols>
  <sheetData>
    <row r="2" spans="2:2">
      <c r="B2" s="1" t="s">
        <v>0</v>
      </c>
    </row>
    <row r="3" spans="2:2">
      <c r="B3" s="2" t="s">
        <v>1</v>
      </c>
    </row>
    <row r="5" spans="2:2" ht="45" customHeight="1">
      <c r="B5" s="3" t="s">
        <v>2</v>
      </c>
    </row>
    <row r="7" spans="2:2">
      <c r="B7" s="4" t="s">
        <v>3</v>
      </c>
    </row>
    <row r="8" spans="2:2" ht="105" customHeight="1">
      <c r="B8" s="3" t="s">
        <v>4</v>
      </c>
    </row>
    <row r="10" spans="2:2">
      <c r="B10" s="4" t="s">
        <v>5</v>
      </c>
    </row>
    <row r="11" spans="2:2" ht="45" customHeight="1">
      <c r="B11" s="3" t="s">
        <v>6</v>
      </c>
    </row>
    <row r="13" spans="2:2">
      <c r="B13" s="4" t="s">
        <v>7</v>
      </c>
    </row>
    <row r="14" spans="2:2" ht="45" customHeight="1">
      <c r="B14" s="3" t="s">
        <v>8</v>
      </c>
    </row>
    <row r="16" spans="2:2">
      <c r="B16" s="4" t="s">
        <v>9</v>
      </c>
    </row>
    <row r="17" spans="2:2" ht="45" customHeight="1">
      <c r="B17" s="3" t="s">
        <v>10</v>
      </c>
    </row>
    <row r="19" spans="2:2">
      <c r="B19" s="5" t="s">
        <v>11</v>
      </c>
    </row>
    <row r="20" spans="2:2">
      <c r="B20" s="6" t="s">
        <v>12</v>
      </c>
    </row>
    <row r="22" spans="2:2">
      <c r="B22" s="7" t="s">
        <v>13</v>
      </c>
    </row>
  </sheetData>
  <hyperlinks>
    <hyperlink ref="B2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C15"/>
  <sheetViews>
    <sheetView showGridLines="0" workbookViewId="0"/>
  </sheetViews>
  <sheetFormatPr defaultRowHeight="15"/>
  <cols>
    <col min="1" max="1" width="2.7109375" customWidth="1"/>
    <col min="2" max="2" width="30.7109375" customWidth="1"/>
    <col min="3" max="3" width="90.7109375" customWidth="1"/>
  </cols>
  <sheetData>
    <row r="1" spans="2:3">
      <c r="B1" s="1" t="s">
        <v>14</v>
      </c>
    </row>
    <row r="2" spans="2:3">
      <c r="B2" s="2" t="s">
        <v>15</v>
      </c>
    </row>
    <row r="4" spans="2:3">
      <c r="B4" s="5" t="s">
        <v>16</v>
      </c>
      <c r="C4" s="8" t="s">
        <v>17</v>
      </c>
    </row>
    <row r="5" spans="2:3">
      <c r="B5" s="5" t="s">
        <v>18</v>
      </c>
      <c r="C5" s="8" t="s">
        <v>19</v>
      </c>
    </row>
    <row r="6" spans="2:3">
      <c r="B6" s="5" t="s">
        <v>20</v>
      </c>
      <c r="C6" s="8" t="s">
        <v>21</v>
      </c>
    </row>
    <row r="7" spans="2:3">
      <c r="B7" s="5" t="s">
        <v>22</v>
      </c>
      <c r="C7" s="8" t="s">
        <v>23</v>
      </c>
    </row>
    <row r="8" spans="2:3">
      <c r="B8" s="5" t="s">
        <v>24</v>
      </c>
      <c r="C8" s="8" t="s">
        <v>25</v>
      </c>
    </row>
    <row r="9" spans="2:3">
      <c r="B9" s="5" t="s">
        <v>26</v>
      </c>
      <c r="C9" s="8" t="s">
        <v>27</v>
      </c>
    </row>
    <row r="10" spans="2:3">
      <c r="B10" s="5" t="s">
        <v>28</v>
      </c>
      <c r="C10" s="8" t="s">
        <v>29</v>
      </c>
    </row>
    <row r="11" spans="2:3">
      <c r="B11" s="5" t="s">
        <v>30</v>
      </c>
      <c r="C11" s="8" t="s">
        <v>31</v>
      </c>
    </row>
    <row r="12" spans="2:3">
      <c r="B12" s="5" t="s">
        <v>32</v>
      </c>
      <c r="C12" s="8" t="s">
        <v>33</v>
      </c>
    </row>
    <row r="13" spans="2:3">
      <c r="B13" s="5" t="s">
        <v>34</v>
      </c>
      <c r="C13" s="8" t="s">
        <v>35</v>
      </c>
    </row>
    <row r="15" spans="2:3">
      <c r="B15" s="7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5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RowHeight="15"/>
  <cols>
    <col min="1" max="1" width="4.7109375" customWidth="1"/>
    <col min="2" max="2" width="46.7109375" customWidth="1"/>
    <col min="3" max="3" width="40.7109375" customWidth="1"/>
    <col min="4" max="5" width="20.7109375" customWidth="1"/>
    <col min="6" max="12" width="24.7109375" customWidth="1"/>
    <col min="13" max="13" width="32.7109375" customWidth="1"/>
    <col min="14" max="14" width="52.7109375" customWidth="1"/>
    <col min="15" max="15" width="46.7109375" customWidth="1"/>
    <col min="16" max="16" width="52.7109375" customWidth="1"/>
    <col min="17" max="17" width="40.7109375" customWidth="1"/>
    <col min="18" max="18" width="34.7109375" customWidth="1"/>
    <col min="19" max="19" width="46.7109375" customWidth="1"/>
  </cols>
  <sheetData>
    <row r="1" spans="1:19">
      <c r="A1" s="1" t="s">
        <v>37</v>
      </c>
    </row>
    <row r="2" spans="1:19">
      <c r="A2" s="2" t="s">
        <v>38</v>
      </c>
    </row>
    <row r="5" spans="1:19">
      <c r="A5" s="9" t="s">
        <v>39</v>
      </c>
      <c r="B5" s="9" t="s">
        <v>40</v>
      </c>
      <c r="C5" s="9" t="s">
        <v>41</v>
      </c>
      <c r="D5" s="9" t="s">
        <v>42</v>
      </c>
      <c r="E5" s="9" t="s">
        <v>43</v>
      </c>
      <c r="F5" s="9" t="s">
        <v>44</v>
      </c>
      <c r="G5" s="9" t="s">
        <v>45</v>
      </c>
      <c r="H5" s="9" t="s">
        <v>46</v>
      </c>
      <c r="I5" s="9" t="s">
        <v>47</v>
      </c>
      <c r="J5" s="9" t="s">
        <v>48</v>
      </c>
      <c r="K5" s="9" t="s">
        <v>49</v>
      </c>
      <c r="L5" s="9" t="s">
        <v>50</v>
      </c>
      <c r="M5" s="9" t="s">
        <v>51</v>
      </c>
      <c r="N5" s="9" t="s">
        <v>52</v>
      </c>
      <c r="O5" s="9" t="s">
        <v>53</v>
      </c>
      <c r="P5" s="9" t="s">
        <v>54</v>
      </c>
      <c r="Q5" s="9" t="s">
        <v>55</v>
      </c>
      <c r="R5" s="9" t="s">
        <v>56</v>
      </c>
      <c r="S5" s="9" t="s">
        <v>57</v>
      </c>
    </row>
    <row r="6" spans="1:19">
      <c r="A6" s="10">
        <f>IF(B6="","",COUNTA($B$6:$B6))</f>
        <v>1.0</v>
      </c>
      <c r="B6" s="8" t="s">
        <v>58</v>
      </c>
      <c r="C6" s="8"/>
      <c r="D6" s="8" t="s">
        <v>59</v>
      </c>
      <c r="E6" s="8"/>
      <c r="F6" s="11" t="s">
        <v>60</v>
      </c>
      <c r="G6" s="11" t="s">
        <v>61</v>
      </c>
      <c r="H6" s="11" t="s">
        <v>62</v>
      </c>
      <c r="I6" s="11"/>
      <c r="J6" s="11"/>
      <c r="K6" s="11" t="s">
        <v>63</v>
      </c>
      <c r="L6" s="11"/>
      <c r="M6" s="12" t="str">
        <f>IF(Objetivos!$B$6="","",IF(pa_completo_1,(INDEX(pa_res_prueba,pa_hoja_1)&amp;""),"Falta responder "&amp;pa_faltan_1))</f>
        <v>Intervalo de confianza para la media</v>
      </c>
      <c r="N6" s="3" t="str">
        <f>IF(pa_completo_1,(INDEX(pa_res_porque,pa_hoja_1)&amp;""),"")</f>
        <v>El parámetro a estimar es la media poblacional y σ es desconocida, así que el intervalo se construye con la distribución t.</v>
      </c>
      <c r="O6" s="3" t="str">
        <f>IF(pa_completo_1,(INDEX(pa_res_supuestos,pa_hoja_1)&amp;""),"")</f>
        <v>Observaciones independientes (el supuesto crítico); Normalidad de la media muestral, garantizada por el TCL con n suficiente</v>
      </c>
      <c r="P6" s="3" t="str">
        <f>IF(pa_completo_1,(INDEX(pa_res_reportar,pa_hoja_1)&amp;""),"")</f>
        <v>La media con su intervalo del 95 % y el n; El desvío estándar, que describe a los casos, no al intervalo; El error estándar, si el lector va a hacer cuentas</v>
      </c>
      <c r="Q6" s="3" t="str">
        <f>IF(pa_completo_1,(INDEX(pa_res_alternativa,pa_hoja_1)&amp;""),"")</f>
        <v>Intervalo por bootstrap: Con distribuciones muy asimétricas, o para estimar un parámetro sin fórmula.</v>
      </c>
      <c r="R6" s="3" t="str">
        <f>IF(pa_completo_1,(INDEX(pa_res_codigo_r,pa_hoja_1)&amp;""),"")</f>
        <v>t.test(x)$conf.int
mean(x) + c(-1, 1) * qt(0.975, length(x) - 1) * sd(x) / sqrt(length(x))</v>
      </c>
      <c r="S6" s="3" t="str">
        <f>IF(pa_completo_1,(INDEX(pa_res_advertencia,pa_hoja_1)&amp;""),"")</f>
        <v>El intervalo del 95 % no dice que haya 95 % de probabilidad de que el parámetro esté adentro: dice que el 95 % de los intervalos construidos así contendrían al parámetro.</v>
      </c>
    </row>
    <row r="7" spans="1:19">
      <c r="A7" s="10">
        <f>IF(B7="","",COUNTA($B$6:$B7))</f>
        <v>2.0</v>
      </c>
      <c r="B7" s="8" t="s">
        <v>64</v>
      </c>
      <c r="C7" s="8" t="s">
        <v>65</v>
      </c>
      <c r="D7" s="8" t="s">
        <v>66</v>
      </c>
      <c r="E7" s="8" t="s">
        <v>67</v>
      </c>
      <c r="F7" s="11" t="s">
        <v>68</v>
      </c>
      <c r="G7" s="11" t="s">
        <v>61</v>
      </c>
      <c r="H7" s="11" t="s">
        <v>69</v>
      </c>
      <c r="I7" s="11" t="s">
        <v>70</v>
      </c>
      <c r="J7" s="11"/>
      <c r="K7" s="11" t="s">
        <v>63</v>
      </c>
      <c r="L7" s="11"/>
      <c r="M7" s="12" t="str">
        <f>IF(Objetivos!$B$7="","",IF(pa_completo_2,(INDEX(pa_res_prueba,pa_hoja_2)&amp;""),"Falta responder "&amp;pa_faltan_2))</f>
        <v>Prueba t de Welch para dos muestras</v>
      </c>
      <c r="N7" s="3" t="str">
        <f>IF(pa_completo_2,(INDEX(pa_res_porque,pa_hoja_2)&amp;""),"")</f>
        <v>Dos grupos independientes con variable cuantitativa. La versión de Welch no supone varianzas iguales y conviene por defecto: si lo son, da prácticamente lo mismo.</v>
      </c>
      <c r="O7" s="3" t="str">
        <f>IF(pa_completo_2,(INDEX(pa_res_supuestos,pa_hoja_2)&amp;""),"")</f>
        <v>Observaciones independientes dentro y entre grupos (el supuesto crítico); Normalidad de las medias muestrales, garantizada por el TCL con n suficiente</v>
      </c>
      <c r="P7" s="3" t="str">
        <f>IF(pa_completo_2,(INDEX(pa_res_reportar,pa_hoja_2)&amp;""),"")</f>
        <v>Las medias y desvíos de cada grupo, con su n; La diferencia con su intervalo de confianza del 95 %; El tamaño del efecto (d de Cohen); El estadístico con sus grados de libertad y el valor p exacto</v>
      </c>
      <c r="Q7" s="3" t="str">
        <f>IF(pa_completo_2,(INDEX(pa_res_alternativa,pa_hoja_2)&amp;""),"")</f>
        <v>Mann-Whitney: Si los grupos son chicos y la distribución claramente asimétrica.</v>
      </c>
      <c r="R7" s="3" t="str">
        <f>IF(pa_completo_2,(INDEX(pa_res_codigo_r,pa_hoja_2)&amp;""),"")</f>
        <v>t.test(y ~ grupo)          # Welch por defecto
car::leveneTest(y ~ grupo)</v>
      </c>
      <c r="S7" s="3">
        <f>IF(pa_completo_2,(INDEX(pa_res_advertencia,pa_hoja_2)&amp;""),"")</f>
        <v/>
      </c>
    </row>
    <row r="8" spans="1:19">
      <c r="A8" s="10">
        <f>IF(B8="","",COUNTA($B$6:$B8))</f>
        <v>3.0</v>
      </c>
      <c r="B8" s="8" t="s">
        <v>71</v>
      </c>
      <c r="C8" s="8" t="s">
        <v>72</v>
      </c>
      <c r="D8" s="8" t="s">
        <v>73</v>
      </c>
      <c r="E8" s="8" t="s">
        <v>74</v>
      </c>
      <c r="F8" s="11" t="s">
        <v>68</v>
      </c>
      <c r="G8" s="11" t="s">
        <v>75</v>
      </c>
      <c r="H8" s="11" t="s">
        <v>76</v>
      </c>
      <c r="I8" s="11" t="s">
        <v>70</v>
      </c>
      <c r="J8" s="11"/>
      <c r="K8" s="11"/>
      <c r="L8" s="11"/>
      <c r="M8" s="12" t="str">
        <f>IF(Objetivos!$B$8="","",IF(pa_completo_3,(INDEX(pa_res_prueba,pa_hoja_3)&amp;""),"Falta responder "&amp;pa_faltan_3))</f>
        <v>Prueba de Kruskal-Wallis</v>
      </c>
      <c r="N8" s="3" t="str">
        <f>IF(pa_completo_3,(INDEX(pa_res_porque,pa_hoja_3)&amp;""),"")</f>
        <v>Tres o más grupos independientes con variable ordinal.</v>
      </c>
      <c r="O8" s="3" t="str">
        <f>IF(pa_completo_3,(INDEX(pa_res_supuestos,pa_hoja_3)&amp;""),"")</f>
        <v>Observaciones independientes; Formas parecidas entre grupos, si se quiere hablar de medianas</v>
      </c>
      <c r="P8" s="3" t="str">
        <f>IF(pa_completo_3,(INDEX(pa_res_reportar,pa_hoja_3)&amp;""),"")</f>
        <v>Las medianas de cada grupo con su n; El epsilon² como tamaño del efecto; El post hoc de Dunn, si se rechaza</v>
      </c>
      <c r="Q8" s="3">
        <f>IF(pa_completo_3,(INDEX(pa_res_alternativa,pa_hoja_3)&amp;""),"")</f>
        <v/>
      </c>
      <c r="R8" s="3" t="str">
        <f>IF(pa_completo_3,(INDEX(pa_res_codigo_r,pa_hoja_3)&amp;""),"")</f>
        <v>kruskal.test(y ~ grupo)
FSA::dunnTest(y ~ grupo, method = 'holm')</v>
      </c>
      <c r="S8" s="3">
        <f>IF(pa_completo_3,(INDEX(pa_res_advertencia,pa_hoja_3)&amp;""),"")</f>
        <v/>
      </c>
    </row>
    <row r="9" spans="1:19">
      <c r="A9" s="10">
        <f>IF(B9="","",COUNTA($B$6:$B9))</f>
        <v>4.0</v>
      </c>
      <c r="B9" s="8" t="s">
        <v>77</v>
      </c>
      <c r="C9" s="8" t="s">
        <v>78</v>
      </c>
      <c r="D9" s="8" t="s">
        <v>66</v>
      </c>
      <c r="E9" s="8" t="s">
        <v>79</v>
      </c>
      <c r="F9" s="11" t="s">
        <v>80</v>
      </c>
      <c r="G9" s="11" t="s">
        <v>61</v>
      </c>
      <c r="H9" s="11"/>
      <c r="I9" s="11"/>
      <c r="J9" s="11" t="s">
        <v>61</v>
      </c>
      <c r="K9" s="11"/>
      <c r="L9" s="11" t="s">
        <v>81</v>
      </c>
      <c r="M9" s="12" t="str">
        <f>IF(Objetivos!$B$9="","",IF(pa_completo_4,(INDEX(pa_res_prueba,pa_hoja_4)&amp;""),"Falta responder "&amp;pa_faltan_4))</f>
        <v>Correlación de Spearman</v>
      </c>
      <c r="N9" s="3" t="str">
        <f>IF(pa_completo_4,(INDEX(pa_res_porque,pa_hoja_4)&amp;""),"")</f>
        <v>Con distribuciones asimétricas o atípicos que pesan, Spearman trabaja con los puestos y no se deja arrastrar por los valores extremos.</v>
      </c>
      <c r="O9" s="3" t="str">
        <f>IF(pa_completo_4,(INDEX(pa_res_supuestos,pa_hoja_4)&amp;""),"")</f>
        <v>Observaciones independientes; Relación monótona (no hace falta que sea lineal)</v>
      </c>
      <c r="P9" s="3" t="str">
        <f>IF(pa_completo_4,(INDEX(pa_res_reportar,pa_hoja_4)&amp;""),"")</f>
        <v>El coeficiente con su n; El diagrama de dispersión; Pearson y Spearman juntos si difieren mucho: esa diferencia es informativa</v>
      </c>
      <c r="Q9" s="3" t="str">
        <f>IF(pa_completo_4,(INDEX(pa_res_alternativa,pa_hoja_4)&amp;""),"")</f>
        <v>Pearson sobre los datos transformados: Si el logaritmo endereza la relación, Pearson vuelve a ser apropiado y conserva la interpretación en términos de varianza explicada.</v>
      </c>
      <c r="R9" s="3" t="str">
        <f>IF(pa_completo_4,(INDEX(pa_res_codigo_r,pa_hoja_4)&amp;""),"")</f>
        <v>cor(x, y, method = "spearman")
cor.test(x, y, method = "spearman")</v>
      </c>
      <c r="S9" s="3">
        <f>IF(pa_completo_4,(INDEX(pa_res_advertencia,pa_hoja_4)&amp;""),"")</f>
        <v/>
      </c>
    </row>
    <row r="10" spans="1:19">
      <c r="A10" s="10">
        <f>IF(B10="","",COUNTA($B$6:$B10))</f>
        <v>5.0</v>
      </c>
      <c r="B10" s="8" t="s">
        <v>82</v>
      </c>
      <c r="C10" s="8" t="s">
        <v>83</v>
      </c>
      <c r="D10" s="8" t="s">
        <v>84</v>
      </c>
      <c r="E10" s="8" t="s">
        <v>85</v>
      </c>
      <c r="F10" s="11" t="s">
        <v>68</v>
      </c>
      <c r="G10" s="11" t="s">
        <v>86</v>
      </c>
      <c r="H10" s="11" t="s">
        <v>76</v>
      </c>
      <c r="I10" s="11" t="s">
        <v>70</v>
      </c>
      <c r="J10" s="11"/>
      <c r="K10" s="11"/>
      <c r="L10" s="11"/>
      <c r="M10" s="12" t="str">
        <f>IF(Objetivos!$B$10="","",IF(pa_completo_5,(INDEX(pa_res_prueba,pa_hoja_5)&amp;""),"Falta responder "&amp;pa_faltan_5))</f>
        <v>Chi-cuadrado de homogeneidad</v>
      </c>
      <c r="N10" s="3" t="str">
        <f>IF(pa_completo_5,(INDEX(pa_res_porque,pa_hoja_5)&amp;""),"")</f>
        <v>Con tres o más grupos y una respuesta categórica, se contrasta si todos se distribuyen igual.</v>
      </c>
      <c r="O10" s="3" t="str">
        <f>IF(pa_completo_5,(INDEX(pa_res_supuestos,pa_hoja_5)&amp;""),"")</f>
        <v>Observaciones independientes; Todas las frecuencias esperadas ≥ 5; Conteos absolutos</v>
      </c>
      <c r="P10" s="3" t="str">
        <f>IF(pa_completo_5,(INDEX(pa_res_reportar,pa_hoja_5)&amp;""),"")</f>
        <v>La tabla de contingencia con conteos y porcentajes; Una medida de intensidad (V de Cramér, odds ratio o riesgo relativo); El estadístico con sus grados de libertad y el valor p; Los residuos estandarizados, para ver qué celdas se apartan</v>
      </c>
      <c r="Q10" s="3">
        <f>IF(pa_completo_5,(INDEX(pa_res_alternativa,pa_hoja_5)&amp;""),"")</f>
        <v/>
      </c>
      <c r="R10" s="3" t="str">
        <f>IF(pa_completo_5,(INDEX(pa_res_codigo_r,pa_hoja_5)&amp;""),"")</f>
        <v>chisq.test(tabla)
chisq.test(tabla)$stdres</v>
      </c>
      <c r="S10" s="3">
        <f>IF(pa_completo_5,(INDEX(pa_res_advertencia,pa_hoja_5)&amp;""),"")</f>
        <v/>
      </c>
    </row>
    <row r="11" spans="1:19">
      <c r="A11" s="10">
        <f>IF(B11="","",COUNTA($B$6:$B11))</f>
        <v/>
      </c>
      <c r="B11" s="8"/>
      <c r="C11" s="8"/>
      <c r="D11" s="8"/>
      <c r="E11" s="8"/>
      <c r="F11" s="11"/>
      <c r="G11" s="11"/>
      <c r="H11" s="11"/>
      <c r="I11" s="11"/>
      <c r="J11" s="11"/>
      <c r="K11" s="11"/>
      <c r="L11" s="11"/>
      <c r="M11" s="12">
        <f>IF(Objetivos!$B$11="","",IF(pa_completo_6,(INDEX(pa_res_prueba,pa_hoja_6)&amp;""),"Falta responder "&amp;pa_faltan_6))</f>
        <v/>
      </c>
      <c r="N11" s="3">
        <f>IF(pa_completo_6,(INDEX(pa_res_porque,pa_hoja_6)&amp;""),"")</f>
        <v/>
      </c>
      <c r="O11" s="3">
        <f>IF(pa_completo_6,(INDEX(pa_res_supuestos,pa_hoja_6)&amp;""),"")</f>
        <v/>
      </c>
      <c r="P11" s="3">
        <f>IF(pa_completo_6,(INDEX(pa_res_reportar,pa_hoja_6)&amp;""),"")</f>
        <v/>
      </c>
      <c r="Q11" s="3">
        <f>IF(pa_completo_6,(INDEX(pa_res_alternativa,pa_hoja_6)&amp;""),"")</f>
        <v/>
      </c>
      <c r="R11" s="3">
        <f>IF(pa_completo_6,(INDEX(pa_res_codigo_r,pa_hoja_6)&amp;""),"")</f>
        <v/>
      </c>
      <c r="S11" s="3">
        <f>IF(pa_completo_6,(INDEX(pa_res_advertencia,pa_hoja_6)&amp;""),"")</f>
        <v/>
      </c>
    </row>
    <row r="12" spans="1:19">
      <c r="A12" s="10">
        <f>IF(B12="","",COUNTA($B$6:$B12))</f>
        <v/>
      </c>
      <c r="B12" s="8"/>
      <c r="C12" s="8"/>
      <c r="D12" s="8"/>
      <c r="E12" s="8"/>
      <c r="F12" s="11"/>
      <c r="G12" s="11"/>
      <c r="H12" s="11"/>
      <c r="I12" s="11"/>
      <c r="J12" s="11"/>
      <c r="K12" s="11"/>
      <c r="L12" s="11"/>
      <c r="M12" s="12">
        <f>IF(Objetivos!$B$12="","",IF(pa_completo_7,(INDEX(pa_res_prueba,pa_hoja_7)&amp;""),"Falta responder "&amp;pa_faltan_7))</f>
        <v/>
      </c>
      <c r="N12" s="3">
        <f>IF(pa_completo_7,(INDEX(pa_res_porque,pa_hoja_7)&amp;""),"")</f>
        <v/>
      </c>
      <c r="O12" s="3">
        <f>IF(pa_completo_7,(INDEX(pa_res_supuestos,pa_hoja_7)&amp;""),"")</f>
        <v/>
      </c>
      <c r="P12" s="3">
        <f>IF(pa_completo_7,(INDEX(pa_res_reportar,pa_hoja_7)&amp;""),"")</f>
        <v/>
      </c>
      <c r="Q12" s="3">
        <f>IF(pa_completo_7,(INDEX(pa_res_alternativa,pa_hoja_7)&amp;""),"")</f>
        <v/>
      </c>
      <c r="R12" s="3">
        <f>IF(pa_completo_7,(INDEX(pa_res_codigo_r,pa_hoja_7)&amp;""),"")</f>
        <v/>
      </c>
      <c r="S12" s="3">
        <f>IF(pa_completo_7,(INDEX(pa_res_advertencia,pa_hoja_7)&amp;""),"")</f>
        <v/>
      </c>
    </row>
    <row r="13" spans="1:19">
      <c r="A13" s="10">
        <f>IF(B13="","",COUNTA($B$6:$B13))</f>
        <v/>
      </c>
      <c r="B13" s="8"/>
      <c r="C13" s="8"/>
      <c r="D13" s="8"/>
      <c r="E13" s="8"/>
      <c r="F13" s="11"/>
      <c r="G13" s="11"/>
      <c r="H13" s="11"/>
      <c r="I13" s="11"/>
      <c r="J13" s="11"/>
      <c r="K13" s="11"/>
      <c r="L13" s="11"/>
      <c r="M13" s="12">
        <f>IF(Objetivos!$B$13="","",IF(pa_completo_8,(INDEX(pa_res_prueba,pa_hoja_8)&amp;""),"Falta responder "&amp;pa_faltan_8))</f>
        <v/>
      </c>
      <c r="N13" s="3">
        <f>IF(pa_completo_8,(INDEX(pa_res_porque,pa_hoja_8)&amp;""),"")</f>
        <v/>
      </c>
      <c r="O13" s="3">
        <f>IF(pa_completo_8,(INDEX(pa_res_supuestos,pa_hoja_8)&amp;""),"")</f>
        <v/>
      </c>
      <c r="P13" s="3">
        <f>IF(pa_completo_8,(INDEX(pa_res_reportar,pa_hoja_8)&amp;""),"")</f>
        <v/>
      </c>
      <c r="Q13" s="3">
        <f>IF(pa_completo_8,(INDEX(pa_res_alternativa,pa_hoja_8)&amp;""),"")</f>
        <v/>
      </c>
      <c r="R13" s="3">
        <f>IF(pa_completo_8,(INDEX(pa_res_codigo_r,pa_hoja_8)&amp;""),"")</f>
        <v/>
      </c>
      <c r="S13" s="3">
        <f>IF(pa_completo_8,(INDEX(pa_res_advertencia,pa_hoja_8)&amp;""),"")</f>
        <v/>
      </c>
    </row>
    <row r="14" spans="1:19">
      <c r="A14" s="10">
        <f>IF(B14="","",COUNTA($B$6:$B14))</f>
        <v/>
      </c>
      <c r="B14" s="8"/>
      <c r="C14" s="8"/>
      <c r="D14" s="8"/>
      <c r="E14" s="8"/>
      <c r="F14" s="11"/>
      <c r="G14" s="11"/>
      <c r="H14" s="11"/>
      <c r="I14" s="11"/>
      <c r="J14" s="11"/>
      <c r="K14" s="11"/>
      <c r="L14" s="11"/>
      <c r="M14" s="12">
        <f>IF(Objetivos!$B$14="","",IF(pa_completo_9,(INDEX(pa_res_prueba,pa_hoja_9)&amp;""),"Falta responder "&amp;pa_faltan_9))</f>
        <v/>
      </c>
      <c r="N14" s="3">
        <f>IF(pa_completo_9,(INDEX(pa_res_porque,pa_hoja_9)&amp;""),"")</f>
        <v/>
      </c>
      <c r="O14" s="3">
        <f>IF(pa_completo_9,(INDEX(pa_res_supuestos,pa_hoja_9)&amp;""),"")</f>
        <v/>
      </c>
      <c r="P14" s="3">
        <f>IF(pa_completo_9,(INDEX(pa_res_reportar,pa_hoja_9)&amp;""),"")</f>
        <v/>
      </c>
      <c r="Q14" s="3">
        <f>IF(pa_completo_9,(INDEX(pa_res_alternativa,pa_hoja_9)&amp;""),"")</f>
        <v/>
      </c>
      <c r="R14" s="3">
        <f>IF(pa_completo_9,(INDEX(pa_res_codigo_r,pa_hoja_9)&amp;""),"")</f>
        <v/>
      </c>
      <c r="S14" s="3">
        <f>IF(pa_completo_9,(INDEX(pa_res_advertencia,pa_hoja_9)&amp;""),"")</f>
        <v/>
      </c>
    </row>
    <row r="15" spans="1:19">
      <c r="A15" s="10">
        <f>IF(B15="","",COUNTA($B$6:$B15))</f>
        <v/>
      </c>
      <c r="B15" s="8"/>
      <c r="C15" s="8"/>
      <c r="D15" s="8"/>
      <c r="E15" s="8"/>
      <c r="F15" s="11"/>
      <c r="G15" s="11"/>
      <c r="H15" s="11"/>
      <c r="I15" s="11"/>
      <c r="J15" s="11"/>
      <c r="K15" s="11"/>
      <c r="L15" s="11"/>
      <c r="M15" s="12">
        <f>IF(Objetivos!$B$15="","",IF(pa_completo_10,(INDEX(pa_res_prueba,pa_hoja_10)&amp;""),"Falta responder "&amp;pa_faltan_10))</f>
        <v/>
      </c>
      <c r="N15" s="3">
        <f>IF(pa_completo_10,(INDEX(pa_res_porque,pa_hoja_10)&amp;""),"")</f>
        <v/>
      </c>
      <c r="O15" s="3">
        <f>IF(pa_completo_10,(INDEX(pa_res_supuestos,pa_hoja_10)&amp;""),"")</f>
        <v/>
      </c>
      <c r="P15" s="3">
        <f>IF(pa_completo_10,(INDEX(pa_res_reportar,pa_hoja_10)&amp;""),"")</f>
        <v/>
      </c>
      <c r="Q15" s="3">
        <f>IF(pa_completo_10,(INDEX(pa_res_alternativa,pa_hoja_10)&amp;""),"")</f>
        <v/>
      </c>
      <c r="R15" s="3">
        <f>IF(pa_completo_10,(INDEX(pa_res_codigo_r,pa_hoja_10)&amp;""),"")</f>
        <v/>
      </c>
      <c r="S15" s="3">
        <f>IF(pa_completo_10,(INDEX(pa_res_advertencia,pa_hoja_10)&amp;""),"")</f>
        <v/>
      </c>
    </row>
    <row r="16" spans="1:19">
      <c r="A16" s="10">
        <f>IF(B16="","",COUNTA($B$6:$B16))</f>
        <v/>
      </c>
      <c r="B16" s="8"/>
      <c r="C16" s="8"/>
      <c r="D16" s="8"/>
      <c r="E16" s="8"/>
      <c r="F16" s="11"/>
      <c r="G16" s="11"/>
      <c r="H16" s="11"/>
      <c r="I16" s="11"/>
      <c r="J16" s="11"/>
      <c r="K16" s="11"/>
      <c r="L16" s="11"/>
      <c r="M16" s="12">
        <f>IF(Objetivos!$B$16="","",IF(pa_completo_11,(INDEX(pa_res_prueba,pa_hoja_11)&amp;""),"Falta responder "&amp;pa_faltan_11))</f>
        <v/>
      </c>
      <c r="N16" s="3">
        <f>IF(pa_completo_11,(INDEX(pa_res_porque,pa_hoja_11)&amp;""),"")</f>
        <v/>
      </c>
      <c r="O16" s="3">
        <f>IF(pa_completo_11,(INDEX(pa_res_supuestos,pa_hoja_11)&amp;""),"")</f>
        <v/>
      </c>
      <c r="P16" s="3">
        <f>IF(pa_completo_11,(INDEX(pa_res_reportar,pa_hoja_11)&amp;""),"")</f>
        <v/>
      </c>
      <c r="Q16" s="3">
        <f>IF(pa_completo_11,(INDEX(pa_res_alternativa,pa_hoja_11)&amp;""),"")</f>
        <v/>
      </c>
      <c r="R16" s="3">
        <f>IF(pa_completo_11,(INDEX(pa_res_codigo_r,pa_hoja_11)&amp;""),"")</f>
        <v/>
      </c>
      <c r="S16" s="3">
        <f>IF(pa_completo_11,(INDEX(pa_res_advertencia,pa_hoja_11)&amp;""),"")</f>
        <v/>
      </c>
    </row>
    <row r="17" spans="1:19">
      <c r="A17" s="10">
        <f>IF(B17="","",COUNTA($B$6:$B17))</f>
        <v/>
      </c>
      <c r="B17" s="8"/>
      <c r="C17" s="8"/>
      <c r="D17" s="8"/>
      <c r="E17" s="8"/>
      <c r="F17" s="11"/>
      <c r="G17" s="11"/>
      <c r="H17" s="11"/>
      <c r="I17" s="11"/>
      <c r="J17" s="11"/>
      <c r="K17" s="11"/>
      <c r="L17" s="11"/>
      <c r="M17" s="12">
        <f>IF(Objetivos!$B$17="","",IF(pa_completo_12,(INDEX(pa_res_prueba,pa_hoja_12)&amp;""),"Falta responder "&amp;pa_faltan_12))</f>
        <v/>
      </c>
      <c r="N17" s="3">
        <f>IF(pa_completo_12,(INDEX(pa_res_porque,pa_hoja_12)&amp;""),"")</f>
        <v/>
      </c>
      <c r="O17" s="3">
        <f>IF(pa_completo_12,(INDEX(pa_res_supuestos,pa_hoja_12)&amp;""),"")</f>
        <v/>
      </c>
      <c r="P17" s="3">
        <f>IF(pa_completo_12,(INDEX(pa_res_reportar,pa_hoja_12)&amp;""),"")</f>
        <v/>
      </c>
      <c r="Q17" s="3">
        <f>IF(pa_completo_12,(INDEX(pa_res_alternativa,pa_hoja_12)&amp;""),"")</f>
        <v/>
      </c>
      <c r="R17" s="3">
        <f>IF(pa_completo_12,(INDEX(pa_res_codigo_r,pa_hoja_12)&amp;""),"")</f>
        <v/>
      </c>
      <c r="S17" s="3">
        <f>IF(pa_completo_12,(INDEX(pa_res_advertencia,pa_hoja_12)&amp;""),"")</f>
        <v/>
      </c>
    </row>
    <row r="18" spans="1:19">
      <c r="A18" s="10">
        <f>IF(B18="","",COUNTA($B$6:$B18))</f>
        <v/>
      </c>
      <c r="B18" s="8"/>
      <c r="C18" s="8"/>
      <c r="D18" s="8"/>
      <c r="E18" s="8"/>
      <c r="F18" s="11"/>
      <c r="G18" s="11"/>
      <c r="H18" s="11"/>
      <c r="I18" s="11"/>
      <c r="J18" s="11"/>
      <c r="K18" s="11"/>
      <c r="L18" s="11"/>
      <c r="M18" s="12">
        <f>IF(Objetivos!$B$18="","",IF(pa_completo_13,(INDEX(pa_res_prueba,pa_hoja_13)&amp;""),"Falta responder "&amp;pa_faltan_13))</f>
        <v/>
      </c>
      <c r="N18" s="3">
        <f>IF(pa_completo_13,(INDEX(pa_res_porque,pa_hoja_13)&amp;""),"")</f>
        <v/>
      </c>
      <c r="O18" s="3">
        <f>IF(pa_completo_13,(INDEX(pa_res_supuestos,pa_hoja_13)&amp;""),"")</f>
        <v/>
      </c>
      <c r="P18" s="3">
        <f>IF(pa_completo_13,(INDEX(pa_res_reportar,pa_hoja_13)&amp;""),"")</f>
        <v/>
      </c>
      <c r="Q18" s="3">
        <f>IF(pa_completo_13,(INDEX(pa_res_alternativa,pa_hoja_13)&amp;""),"")</f>
        <v/>
      </c>
      <c r="R18" s="3">
        <f>IF(pa_completo_13,(INDEX(pa_res_codigo_r,pa_hoja_13)&amp;""),"")</f>
        <v/>
      </c>
      <c r="S18" s="3">
        <f>IF(pa_completo_13,(INDEX(pa_res_advertencia,pa_hoja_13)&amp;""),"")</f>
        <v/>
      </c>
    </row>
    <row r="19" spans="1:19">
      <c r="A19" s="10">
        <f>IF(B19="","",COUNTA($B$6:$B19))</f>
        <v/>
      </c>
      <c r="B19" s="8"/>
      <c r="C19" s="8"/>
      <c r="D19" s="8"/>
      <c r="E19" s="8"/>
      <c r="F19" s="11"/>
      <c r="G19" s="11"/>
      <c r="H19" s="11"/>
      <c r="I19" s="11"/>
      <c r="J19" s="11"/>
      <c r="K19" s="11"/>
      <c r="L19" s="11"/>
      <c r="M19" s="12">
        <f>IF(Objetivos!$B$19="","",IF(pa_completo_14,(INDEX(pa_res_prueba,pa_hoja_14)&amp;""),"Falta responder "&amp;pa_faltan_14))</f>
        <v/>
      </c>
      <c r="N19" s="3">
        <f>IF(pa_completo_14,(INDEX(pa_res_porque,pa_hoja_14)&amp;""),"")</f>
        <v/>
      </c>
      <c r="O19" s="3">
        <f>IF(pa_completo_14,(INDEX(pa_res_supuestos,pa_hoja_14)&amp;""),"")</f>
        <v/>
      </c>
      <c r="P19" s="3">
        <f>IF(pa_completo_14,(INDEX(pa_res_reportar,pa_hoja_14)&amp;""),"")</f>
        <v/>
      </c>
      <c r="Q19" s="3">
        <f>IF(pa_completo_14,(INDEX(pa_res_alternativa,pa_hoja_14)&amp;""),"")</f>
        <v/>
      </c>
      <c r="R19" s="3">
        <f>IF(pa_completo_14,(INDEX(pa_res_codigo_r,pa_hoja_14)&amp;""),"")</f>
        <v/>
      </c>
      <c r="S19" s="3">
        <f>IF(pa_completo_14,(INDEX(pa_res_advertencia,pa_hoja_14)&amp;""),"")</f>
        <v/>
      </c>
    </row>
    <row r="20" spans="1:19">
      <c r="A20" s="10">
        <f>IF(B20="","",COUNTA($B$6:$B20))</f>
        <v/>
      </c>
      <c r="B20" s="8"/>
      <c r="C20" s="8"/>
      <c r="D20" s="8"/>
      <c r="E20" s="8"/>
      <c r="F20" s="11"/>
      <c r="G20" s="11"/>
      <c r="H20" s="11"/>
      <c r="I20" s="11"/>
      <c r="J20" s="11"/>
      <c r="K20" s="11"/>
      <c r="L20" s="11"/>
      <c r="M20" s="12">
        <f>IF(Objetivos!$B$20="","",IF(pa_completo_15,(INDEX(pa_res_prueba,pa_hoja_15)&amp;""),"Falta responder "&amp;pa_faltan_15))</f>
        <v/>
      </c>
      <c r="N20" s="3">
        <f>IF(pa_completo_15,(INDEX(pa_res_porque,pa_hoja_15)&amp;""),"")</f>
        <v/>
      </c>
      <c r="O20" s="3">
        <f>IF(pa_completo_15,(INDEX(pa_res_supuestos,pa_hoja_15)&amp;""),"")</f>
        <v/>
      </c>
      <c r="P20" s="3">
        <f>IF(pa_completo_15,(INDEX(pa_res_reportar,pa_hoja_15)&amp;""),"")</f>
        <v/>
      </c>
      <c r="Q20" s="3">
        <f>IF(pa_completo_15,(INDEX(pa_res_alternativa,pa_hoja_15)&amp;""),"")</f>
        <v/>
      </c>
      <c r="R20" s="3">
        <f>IF(pa_completo_15,(INDEX(pa_res_codigo_r,pa_hoja_15)&amp;""),"")</f>
        <v/>
      </c>
      <c r="S20" s="3">
        <f>IF(pa_completo_15,(INDEX(pa_res_advertencia,pa_hoja_15)&amp;""),"")</f>
        <v/>
      </c>
    </row>
    <row r="21" spans="1:19">
      <c r="A21" s="10">
        <f>IF(B21="","",COUNTA($B$6:$B21))</f>
        <v/>
      </c>
      <c r="B21" s="8"/>
      <c r="C21" s="8"/>
      <c r="D21" s="8"/>
      <c r="E21" s="8"/>
      <c r="F21" s="11"/>
      <c r="G21" s="11"/>
      <c r="H21" s="11"/>
      <c r="I21" s="11"/>
      <c r="J21" s="11"/>
      <c r="K21" s="11"/>
      <c r="L21" s="11"/>
      <c r="M21" s="12">
        <f>IF(Objetivos!$B$21="","",IF(pa_completo_16,(INDEX(pa_res_prueba,pa_hoja_16)&amp;""),"Falta responder "&amp;pa_faltan_16))</f>
        <v/>
      </c>
      <c r="N21" s="3">
        <f>IF(pa_completo_16,(INDEX(pa_res_porque,pa_hoja_16)&amp;""),"")</f>
        <v/>
      </c>
      <c r="O21" s="3">
        <f>IF(pa_completo_16,(INDEX(pa_res_supuestos,pa_hoja_16)&amp;""),"")</f>
        <v/>
      </c>
      <c r="P21" s="3">
        <f>IF(pa_completo_16,(INDEX(pa_res_reportar,pa_hoja_16)&amp;""),"")</f>
        <v/>
      </c>
      <c r="Q21" s="3">
        <f>IF(pa_completo_16,(INDEX(pa_res_alternativa,pa_hoja_16)&amp;""),"")</f>
        <v/>
      </c>
      <c r="R21" s="3">
        <f>IF(pa_completo_16,(INDEX(pa_res_codigo_r,pa_hoja_16)&amp;""),"")</f>
        <v/>
      </c>
      <c r="S21" s="3">
        <f>IF(pa_completo_16,(INDEX(pa_res_advertencia,pa_hoja_16)&amp;""),"")</f>
        <v/>
      </c>
    </row>
    <row r="22" spans="1:19">
      <c r="A22" s="10">
        <f>IF(B22="","",COUNTA($B$6:$B22))</f>
        <v/>
      </c>
      <c r="B22" s="8"/>
      <c r="C22" s="8"/>
      <c r="D22" s="8"/>
      <c r="E22" s="8"/>
      <c r="F22" s="11"/>
      <c r="G22" s="11"/>
      <c r="H22" s="11"/>
      <c r="I22" s="11"/>
      <c r="J22" s="11"/>
      <c r="K22" s="11"/>
      <c r="L22" s="11"/>
      <c r="M22" s="12">
        <f>IF(Objetivos!$B$22="","",IF(pa_completo_17,(INDEX(pa_res_prueba,pa_hoja_17)&amp;""),"Falta responder "&amp;pa_faltan_17))</f>
        <v/>
      </c>
      <c r="N22" s="3">
        <f>IF(pa_completo_17,(INDEX(pa_res_porque,pa_hoja_17)&amp;""),"")</f>
        <v/>
      </c>
      <c r="O22" s="3">
        <f>IF(pa_completo_17,(INDEX(pa_res_supuestos,pa_hoja_17)&amp;""),"")</f>
        <v/>
      </c>
      <c r="P22" s="3">
        <f>IF(pa_completo_17,(INDEX(pa_res_reportar,pa_hoja_17)&amp;""),"")</f>
        <v/>
      </c>
      <c r="Q22" s="3">
        <f>IF(pa_completo_17,(INDEX(pa_res_alternativa,pa_hoja_17)&amp;""),"")</f>
        <v/>
      </c>
      <c r="R22" s="3">
        <f>IF(pa_completo_17,(INDEX(pa_res_codigo_r,pa_hoja_17)&amp;""),"")</f>
        <v/>
      </c>
      <c r="S22" s="3">
        <f>IF(pa_completo_17,(INDEX(pa_res_advertencia,pa_hoja_17)&amp;""),"")</f>
        <v/>
      </c>
    </row>
    <row r="23" spans="1:19">
      <c r="A23" s="10">
        <f>IF(B23="","",COUNTA($B$6:$B23))</f>
        <v/>
      </c>
      <c r="B23" s="8"/>
      <c r="C23" s="8"/>
      <c r="D23" s="8"/>
      <c r="E23" s="8"/>
      <c r="F23" s="11"/>
      <c r="G23" s="11"/>
      <c r="H23" s="11"/>
      <c r="I23" s="11"/>
      <c r="J23" s="11"/>
      <c r="K23" s="11"/>
      <c r="L23" s="11"/>
      <c r="M23" s="12">
        <f>IF(Objetivos!$B$23="","",IF(pa_completo_18,(INDEX(pa_res_prueba,pa_hoja_18)&amp;""),"Falta responder "&amp;pa_faltan_18))</f>
        <v/>
      </c>
      <c r="N23" s="3">
        <f>IF(pa_completo_18,(INDEX(pa_res_porque,pa_hoja_18)&amp;""),"")</f>
        <v/>
      </c>
      <c r="O23" s="3">
        <f>IF(pa_completo_18,(INDEX(pa_res_supuestos,pa_hoja_18)&amp;""),"")</f>
        <v/>
      </c>
      <c r="P23" s="3">
        <f>IF(pa_completo_18,(INDEX(pa_res_reportar,pa_hoja_18)&amp;""),"")</f>
        <v/>
      </c>
      <c r="Q23" s="3">
        <f>IF(pa_completo_18,(INDEX(pa_res_alternativa,pa_hoja_18)&amp;""),"")</f>
        <v/>
      </c>
      <c r="R23" s="3">
        <f>IF(pa_completo_18,(INDEX(pa_res_codigo_r,pa_hoja_18)&amp;""),"")</f>
        <v/>
      </c>
      <c r="S23" s="3">
        <f>IF(pa_completo_18,(INDEX(pa_res_advertencia,pa_hoja_18)&amp;""),"")</f>
        <v/>
      </c>
    </row>
    <row r="24" spans="1:19">
      <c r="A24" s="10">
        <f>IF(B24="","",COUNTA($B$6:$B24))</f>
        <v/>
      </c>
      <c r="B24" s="8"/>
      <c r="C24" s="8"/>
      <c r="D24" s="8"/>
      <c r="E24" s="8"/>
      <c r="F24" s="11"/>
      <c r="G24" s="11"/>
      <c r="H24" s="11"/>
      <c r="I24" s="11"/>
      <c r="J24" s="11"/>
      <c r="K24" s="11"/>
      <c r="L24" s="11"/>
      <c r="M24" s="12">
        <f>IF(Objetivos!$B$24="","",IF(pa_completo_19,(INDEX(pa_res_prueba,pa_hoja_19)&amp;""),"Falta responder "&amp;pa_faltan_19))</f>
        <v/>
      </c>
      <c r="N24" s="3">
        <f>IF(pa_completo_19,(INDEX(pa_res_porque,pa_hoja_19)&amp;""),"")</f>
        <v/>
      </c>
      <c r="O24" s="3">
        <f>IF(pa_completo_19,(INDEX(pa_res_supuestos,pa_hoja_19)&amp;""),"")</f>
        <v/>
      </c>
      <c r="P24" s="3">
        <f>IF(pa_completo_19,(INDEX(pa_res_reportar,pa_hoja_19)&amp;""),"")</f>
        <v/>
      </c>
      <c r="Q24" s="3">
        <f>IF(pa_completo_19,(INDEX(pa_res_alternativa,pa_hoja_19)&amp;""),"")</f>
        <v/>
      </c>
      <c r="R24" s="3">
        <f>IF(pa_completo_19,(INDEX(pa_res_codigo_r,pa_hoja_19)&amp;""),"")</f>
        <v/>
      </c>
      <c r="S24" s="3">
        <f>IF(pa_completo_19,(INDEX(pa_res_advertencia,pa_hoja_19)&amp;""),"")</f>
        <v/>
      </c>
    </row>
    <row r="25" spans="1:19">
      <c r="A25" s="10">
        <f>IF(B25="","",COUNTA($B$6:$B25))</f>
        <v/>
      </c>
      <c r="B25" s="8"/>
      <c r="C25" s="8"/>
      <c r="D25" s="8"/>
      <c r="E25" s="8"/>
      <c r="F25" s="11"/>
      <c r="G25" s="11"/>
      <c r="H25" s="11"/>
      <c r="I25" s="11"/>
      <c r="J25" s="11"/>
      <c r="K25" s="11"/>
      <c r="L25" s="11"/>
      <c r="M25" s="12">
        <f>IF(Objetivos!$B$25="","",IF(pa_completo_20,(INDEX(pa_res_prueba,pa_hoja_20)&amp;""),"Falta responder "&amp;pa_faltan_20))</f>
        <v/>
      </c>
      <c r="N25" s="3">
        <f>IF(pa_completo_20,(INDEX(pa_res_porque,pa_hoja_20)&amp;""),"")</f>
        <v/>
      </c>
      <c r="O25" s="3">
        <f>IF(pa_completo_20,(INDEX(pa_res_supuestos,pa_hoja_20)&amp;""),"")</f>
        <v/>
      </c>
      <c r="P25" s="3">
        <f>IF(pa_completo_20,(INDEX(pa_res_reportar,pa_hoja_20)&amp;""),"")</f>
        <v/>
      </c>
      <c r="Q25" s="3">
        <f>IF(pa_completo_20,(INDEX(pa_res_alternativa,pa_hoja_20)&amp;""),"")</f>
        <v/>
      </c>
      <c r="R25" s="3">
        <f>IF(pa_completo_20,(INDEX(pa_res_codigo_r,pa_hoja_20)&amp;""),"")</f>
        <v/>
      </c>
      <c r="S25" s="3">
        <f>IF(pa_completo_20,(INDEX(pa_res_advertencia,pa_hoja_20)&amp;""),"")</f>
        <v/>
      </c>
    </row>
  </sheetData>
  <conditionalFormatting sqref="F10">
    <cfRule type="expression" dxfId="0" priority="29">
      <formula>AND($B10&lt;&gt;"",MID(pa_mascara_5,1,1)="0")</formula>
    </cfRule>
  </conditionalFormatting>
  <conditionalFormatting sqref="F11">
    <cfRule type="expression" dxfId="0" priority="36">
      <formula>AND($B11&lt;&gt;"",MID(pa_mascara_6,1,1)="0")</formula>
    </cfRule>
  </conditionalFormatting>
  <conditionalFormatting sqref="F12">
    <cfRule type="expression" dxfId="0" priority="43">
      <formula>AND($B12&lt;&gt;"",MID(pa_mascara_7,1,1)="0")</formula>
    </cfRule>
  </conditionalFormatting>
  <conditionalFormatting sqref="F13">
    <cfRule type="expression" dxfId="0" priority="50">
      <formula>AND($B13&lt;&gt;"",MID(pa_mascara_8,1,1)="0")</formula>
    </cfRule>
  </conditionalFormatting>
  <conditionalFormatting sqref="F14">
    <cfRule type="expression" dxfId="0" priority="57">
      <formula>AND($B14&lt;&gt;"",MID(pa_mascara_9,1,1)="0")</formula>
    </cfRule>
  </conditionalFormatting>
  <conditionalFormatting sqref="F15">
    <cfRule type="expression" dxfId="0" priority="64">
      <formula>AND($B15&lt;&gt;"",MID(pa_mascara_10,1,1)="0")</formula>
    </cfRule>
  </conditionalFormatting>
  <conditionalFormatting sqref="F16">
    <cfRule type="expression" dxfId="0" priority="71">
      <formula>AND($B16&lt;&gt;"",MID(pa_mascara_11,1,1)="0")</formula>
    </cfRule>
  </conditionalFormatting>
  <conditionalFormatting sqref="F17">
    <cfRule type="expression" dxfId="0" priority="78">
      <formula>AND($B17&lt;&gt;"",MID(pa_mascara_12,1,1)="0")</formula>
    </cfRule>
  </conditionalFormatting>
  <conditionalFormatting sqref="F18">
    <cfRule type="expression" dxfId="0" priority="85">
      <formula>AND($B18&lt;&gt;"",MID(pa_mascara_13,1,1)="0")</formula>
    </cfRule>
  </conditionalFormatting>
  <conditionalFormatting sqref="F19">
    <cfRule type="expression" dxfId="0" priority="92">
      <formula>AND($B19&lt;&gt;"",MID(pa_mascara_14,1,1)="0")</formula>
    </cfRule>
  </conditionalFormatting>
  <conditionalFormatting sqref="F20">
    <cfRule type="expression" dxfId="0" priority="99">
      <formula>AND($B20&lt;&gt;"",MID(pa_mascara_15,1,1)="0")</formula>
    </cfRule>
  </conditionalFormatting>
  <conditionalFormatting sqref="F21">
    <cfRule type="expression" dxfId="0" priority="106">
      <formula>AND($B21&lt;&gt;"",MID(pa_mascara_16,1,1)="0")</formula>
    </cfRule>
  </conditionalFormatting>
  <conditionalFormatting sqref="F22">
    <cfRule type="expression" dxfId="0" priority="113">
      <formula>AND($B22&lt;&gt;"",MID(pa_mascara_17,1,1)="0")</formula>
    </cfRule>
  </conditionalFormatting>
  <conditionalFormatting sqref="F23">
    <cfRule type="expression" dxfId="0" priority="120">
      <formula>AND($B23&lt;&gt;"",MID(pa_mascara_18,1,1)="0")</formula>
    </cfRule>
  </conditionalFormatting>
  <conditionalFormatting sqref="F24">
    <cfRule type="expression" dxfId="0" priority="127">
      <formula>AND($B24&lt;&gt;"",MID(pa_mascara_19,1,1)="0")</formula>
    </cfRule>
  </conditionalFormatting>
  <conditionalFormatting sqref="F25">
    <cfRule type="expression" dxfId="0" priority="134">
      <formula>AND($B25&lt;&gt;"",MID(pa_mascara_20,1,1)="0")</formula>
    </cfRule>
  </conditionalFormatting>
  <conditionalFormatting sqref="F6">
    <cfRule type="expression" dxfId="0" priority="1">
      <formula>AND($B6&lt;&gt;"",MID(pa_mascara_1,1,1)="0")</formula>
    </cfRule>
  </conditionalFormatting>
  <conditionalFormatting sqref="F7">
    <cfRule type="expression" dxfId="0" priority="8">
      <formula>AND($B7&lt;&gt;"",MID(pa_mascara_2,1,1)="0")</formula>
    </cfRule>
  </conditionalFormatting>
  <conditionalFormatting sqref="F8">
    <cfRule type="expression" dxfId="0" priority="15">
      <formula>AND($B8&lt;&gt;"",MID(pa_mascara_3,1,1)="0")</formula>
    </cfRule>
  </conditionalFormatting>
  <conditionalFormatting sqref="F9">
    <cfRule type="expression" dxfId="0" priority="22">
      <formula>AND($B9&lt;&gt;"",MID(pa_mascara_4,1,1)="0")</formula>
    </cfRule>
  </conditionalFormatting>
  <conditionalFormatting sqref="G10">
    <cfRule type="expression" dxfId="0" priority="30">
      <formula>AND($B10&lt;&gt;"",MID(pa_mascara_5,2,1)="0")</formula>
    </cfRule>
  </conditionalFormatting>
  <conditionalFormatting sqref="G11">
    <cfRule type="expression" dxfId="0" priority="37">
      <formula>AND($B11&lt;&gt;"",MID(pa_mascara_6,2,1)="0")</formula>
    </cfRule>
  </conditionalFormatting>
  <conditionalFormatting sqref="G12">
    <cfRule type="expression" dxfId="0" priority="44">
      <formula>AND($B12&lt;&gt;"",MID(pa_mascara_7,2,1)="0")</formula>
    </cfRule>
  </conditionalFormatting>
  <conditionalFormatting sqref="G13">
    <cfRule type="expression" dxfId="0" priority="51">
      <formula>AND($B13&lt;&gt;"",MID(pa_mascara_8,2,1)="0")</formula>
    </cfRule>
  </conditionalFormatting>
  <conditionalFormatting sqref="G14">
    <cfRule type="expression" dxfId="0" priority="58">
      <formula>AND($B14&lt;&gt;"",MID(pa_mascara_9,2,1)="0")</formula>
    </cfRule>
  </conditionalFormatting>
  <conditionalFormatting sqref="G15">
    <cfRule type="expression" dxfId="0" priority="65">
      <formula>AND($B15&lt;&gt;"",MID(pa_mascara_10,2,1)="0")</formula>
    </cfRule>
  </conditionalFormatting>
  <conditionalFormatting sqref="G16">
    <cfRule type="expression" dxfId="0" priority="72">
      <formula>AND($B16&lt;&gt;"",MID(pa_mascara_11,2,1)="0")</formula>
    </cfRule>
  </conditionalFormatting>
  <conditionalFormatting sqref="G17">
    <cfRule type="expression" dxfId="0" priority="79">
      <formula>AND($B17&lt;&gt;"",MID(pa_mascara_12,2,1)="0")</formula>
    </cfRule>
  </conditionalFormatting>
  <conditionalFormatting sqref="G18">
    <cfRule type="expression" dxfId="0" priority="86">
      <formula>AND($B18&lt;&gt;"",MID(pa_mascara_13,2,1)="0")</formula>
    </cfRule>
  </conditionalFormatting>
  <conditionalFormatting sqref="G19">
    <cfRule type="expression" dxfId="0" priority="93">
      <formula>AND($B19&lt;&gt;"",MID(pa_mascara_14,2,1)="0")</formula>
    </cfRule>
  </conditionalFormatting>
  <conditionalFormatting sqref="G20">
    <cfRule type="expression" dxfId="0" priority="100">
      <formula>AND($B20&lt;&gt;"",MID(pa_mascara_15,2,1)="0")</formula>
    </cfRule>
  </conditionalFormatting>
  <conditionalFormatting sqref="G21">
    <cfRule type="expression" dxfId="0" priority="107">
      <formula>AND($B21&lt;&gt;"",MID(pa_mascara_16,2,1)="0")</formula>
    </cfRule>
  </conditionalFormatting>
  <conditionalFormatting sqref="G22">
    <cfRule type="expression" dxfId="0" priority="114">
      <formula>AND($B22&lt;&gt;"",MID(pa_mascara_17,2,1)="0")</formula>
    </cfRule>
  </conditionalFormatting>
  <conditionalFormatting sqref="G23">
    <cfRule type="expression" dxfId="0" priority="121">
      <formula>AND($B23&lt;&gt;"",MID(pa_mascara_18,2,1)="0")</formula>
    </cfRule>
  </conditionalFormatting>
  <conditionalFormatting sqref="G24">
    <cfRule type="expression" dxfId="0" priority="128">
      <formula>AND($B24&lt;&gt;"",MID(pa_mascara_19,2,1)="0")</formula>
    </cfRule>
  </conditionalFormatting>
  <conditionalFormatting sqref="G25">
    <cfRule type="expression" dxfId="0" priority="135">
      <formula>AND($B25&lt;&gt;"",MID(pa_mascara_20,2,1)="0")</formula>
    </cfRule>
  </conditionalFormatting>
  <conditionalFormatting sqref="G6">
    <cfRule type="expression" dxfId="0" priority="2">
      <formula>AND($B6&lt;&gt;"",MID(pa_mascara_1,2,1)="0")</formula>
    </cfRule>
  </conditionalFormatting>
  <conditionalFormatting sqref="G7">
    <cfRule type="expression" dxfId="0" priority="9">
      <formula>AND($B7&lt;&gt;"",MID(pa_mascara_2,2,1)="0")</formula>
    </cfRule>
  </conditionalFormatting>
  <conditionalFormatting sqref="G8">
    <cfRule type="expression" dxfId="0" priority="16">
      <formula>AND($B8&lt;&gt;"",MID(pa_mascara_3,2,1)="0")</formula>
    </cfRule>
  </conditionalFormatting>
  <conditionalFormatting sqref="G9">
    <cfRule type="expression" dxfId="0" priority="23">
      <formula>AND($B9&lt;&gt;"",MID(pa_mascara_4,2,1)="0")</formula>
    </cfRule>
  </conditionalFormatting>
  <conditionalFormatting sqref="H10">
    <cfRule type="expression" dxfId="0" priority="31">
      <formula>AND($B10&lt;&gt;"",MID(pa_mascara_5,3,1)="0")</formula>
    </cfRule>
  </conditionalFormatting>
  <conditionalFormatting sqref="H11">
    <cfRule type="expression" dxfId="0" priority="38">
      <formula>AND($B11&lt;&gt;"",MID(pa_mascara_6,3,1)="0")</formula>
    </cfRule>
  </conditionalFormatting>
  <conditionalFormatting sqref="H12">
    <cfRule type="expression" dxfId="0" priority="45">
      <formula>AND($B12&lt;&gt;"",MID(pa_mascara_7,3,1)="0")</formula>
    </cfRule>
  </conditionalFormatting>
  <conditionalFormatting sqref="H13">
    <cfRule type="expression" dxfId="0" priority="52">
      <formula>AND($B13&lt;&gt;"",MID(pa_mascara_8,3,1)="0")</formula>
    </cfRule>
  </conditionalFormatting>
  <conditionalFormatting sqref="H14">
    <cfRule type="expression" dxfId="0" priority="59">
      <formula>AND($B14&lt;&gt;"",MID(pa_mascara_9,3,1)="0")</formula>
    </cfRule>
  </conditionalFormatting>
  <conditionalFormatting sqref="H15">
    <cfRule type="expression" dxfId="0" priority="66">
      <formula>AND($B15&lt;&gt;"",MID(pa_mascara_10,3,1)="0")</formula>
    </cfRule>
  </conditionalFormatting>
  <conditionalFormatting sqref="H16">
    <cfRule type="expression" dxfId="0" priority="73">
      <formula>AND($B16&lt;&gt;"",MID(pa_mascara_11,3,1)="0")</formula>
    </cfRule>
  </conditionalFormatting>
  <conditionalFormatting sqref="H17">
    <cfRule type="expression" dxfId="0" priority="80">
      <formula>AND($B17&lt;&gt;"",MID(pa_mascara_12,3,1)="0")</formula>
    </cfRule>
  </conditionalFormatting>
  <conditionalFormatting sqref="H18">
    <cfRule type="expression" dxfId="0" priority="87">
      <formula>AND($B18&lt;&gt;"",MID(pa_mascara_13,3,1)="0")</formula>
    </cfRule>
  </conditionalFormatting>
  <conditionalFormatting sqref="H19">
    <cfRule type="expression" dxfId="0" priority="94">
      <formula>AND($B19&lt;&gt;"",MID(pa_mascara_14,3,1)="0")</formula>
    </cfRule>
  </conditionalFormatting>
  <conditionalFormatting sqref="H20">
    <cfRule type="expression" dxfId="0" priority="101">
      <formula>AND($B20&lt;&gt;"",MID(pa_mascara_15,3,1)="0")</formula>
    </cfRule>
  </conditionalFormatting>
  <conditionalFormatting sqref="H21">
    <cfRule type="expression" dxfId="0" priority="108">
      <formula>AND($B21&lt;&gt;"",MID(pa_mascara_16,3,1)="0")</formula>
    </cfRule>
  </conditionalFormatting>
  <conditionalFormatting sqref="H22">
    <cfRule type="expression" dxfId="0" priority="115">
      <formula>AND($B22&lt;&gt;"",MID(pa_mascara_17,3,1)="0")</formula>
    </cfRule>
  </conditionalFormatting>
  <conditionalFormatting sqref="H23">
    <cfRule type="expression" dxfId="0" priority="122">
      <formula>AND($B23&lt;&gt;"",MID(pa_mascara_18,3,1)="0")</formula>
    </cfRule>
  </conditionalFormatting>
  <conditionalFormatting sqref="H24">
    <cfRule type="expression" dxfId="0" priority="129">
      <formula>AND($B24&lt;&gt;"",MID(pa_mascara_19,3,1)="0")</formula>
    </cfRule>
  </conditionalFormatting>
  <conditionalFormatting sqref="H25">
    <cfRule type="expression" dxfId="0" priority="136">
      <formula>AND($B25&lt;&gt;"",MID(pa_mascara_20,3,1)="0")</formula>
    </cfRule>
  </conditionalFormatting>
  <conditionalFormatting sqref="H6">
    <cfRule type="expression" dxfId="0" priority="3">
      <formula>AND($B6&lt;&gt;"",MID(pa_mascara_1,3,1)="0")</formula>
    </cfRule>
  </conditionalFormatting>
  <conditionalFormatting sqref="H7">
    <cfRule type="expression" dxfId="0" priority="10">
      <formula>AND($B7&lt;&gt;"",MID(pa_mascara_2,3,1)="0")</formula>
    </cfRule>
  </conditionalFormatting>
  <conditionalFormatting sqref="H8">
    <cfRule type="expression" dxfId="0" priority="17">
      <formula>AND($B8&lt;&gt;"",MID(pa_mascara_3,3,1)="0")</formula>
    </cfRule>
  </conditionalFormatting>
  <conditionalFormatting sqref="H9">
    <cfRule type="expression" dxfId="0" priority="24">
      <formula>AND($B9&lt;&gt;"",MID(pa_mascara_4,3,1)="0")</formula>
    </cfRule>
  </conditionalFormatting>
  <conditionalFormatting sqref="I10">
    <cfRule type="expression" dxfId="0" priority="32">
      <formula>AND($B10&lt;&gt;"",MID(pa_mascara_5,4,1)="0")</formula>
    </cfRule>
  </conditionalFormatting>
  <conditionalFormatting sqref="I11">
    <cfRule type="expression" dxfId="0" priority="39">
      <formula>AND($B11&lt;&gt;"",MID(pa_mascara_6,4,1)="0")</formula>
    </cfRule>
  </conditionalFormatting>
  <conditionalFormatting sqref="I12">
    <cfRule type="expression" dxfId="0" priority="46">
      <formula>AND($B12&lt;&gt;"",MID(pa_mascara_7,4,1)="0")</formula>
    </cfRule>
  </conditionalFormatting>
  <conditionalFormatting sqref="I13">
    <cfRule type="expression" dxfId="0" priority="53">
      <formula>AND($B13&lt;&gt;"",MID(pa_mascara_8,4,1)="0")</formula>
    </cfRule>
  </conditionalFormatting>
  <conditionalFormatting sqref="I14">
    <cfRule type="expression" dxfId="0" priority="60">
      <formula>AND($B14&lt;&gt;"",MID(pa_mascara_9,4,1)="0")</formula>
    </cfRule>
  </conditionalFormatting>
  <conditionalFormatting sqref="I15">
    <cfRule type="expression" dxfId="0" priority="67">
      <formula>AND($B15&lt;&gt;"",MID(pa_mascara_10,4,1)="0")</formula>
    </cfRule>
  </conditionalFormatting>
  <conditionalFormatting sqref="I16">
    <cfRule type="expression" dxfId="0" priority="74">
      <formula>AND($B16&lt;&gt;"",MID(pa_mascara_11,4,1)="0")</formula>
    </cfRule>
  </conditionalFormatting>
  <conditionalFormatting sqref="I17">
    <cfRule type="expression" dxfId="0" priority="81">
      <formula>AND($B17&lt;&gt;"",MID(pa_mascara_12,4,1)="0")</formula>
    </cfRule>
  </conditionalFormatting>
  <conditionalFormatting sqref="I18">
    <cfRule type="expression" dxfId="0" priority="88">
      <formula>AND($B18&lt;&gt;"",MID(pa_mascara_13,4,1)="0")</formula>
    </cfRule>
  </conditionalFormatting>
  <conditionalFormatting sqref="I19">
    <cfRule type="expression" dxfId="0" priority="95">
      <formula>AND($B19&lt;&gt;"",MID(pa_mascara_14,4,1)="0")</formula>
    </cfRule>
  </conditionalFormatting>
  <conditionalFormatting sqref="I20">
    <cfRule type="expression" dxfId="0" priority="102">
      <formula>AND($B20&lt;&gt;"",MID(pa_mascara_15,4,1)="0")</formula>
    </cfRule>
  </conditionalFormatting>
  <conditionalFormatting sqref="I21">
    <cfRule type="expression" dxfId="0" priority="109">
      <formula>AND($B21&lt;&gt;"",MID(pa_mascara_16,4,1)="0")</formula>
    </cfRule>
  </conditionalFormatting>
  <conditionalFormatting sqref="I22">
    <cfRule type="expression" dxfId="0" priority="116">
      <formula>AND($B22&lt;&gt;"",MID(pa_mascara_17,4,1)="0")</formula>
    </cfRule>
  </conditionalFormatting>
  <conditionalFormatting sqref="I23">
    <cfRule type="expression" dxfId="0" priority="123">
      <formula>AND($B23&lt;&gt;"",MID(pa_mascara_18,4,1)="0")</formula>
    </cfRule>
  </conditionalFormatting>
  <conditionalFormatting sqref="I24">
    <cfRule type="expression" dxfId="0" priority="130">
      <formula>AND($B24&lt;&gt;"",MID(pa_mascara_19,4,1)="0")</formula>
    </cfRule>
  </conditionalFormatting>
  <conditionalFormatting sqref="I25">
    <cfRule type="expression" dxfId="0" priority="137">
      <formula>AND($B25&lt;&gt;"",MID(pa_mascara_20,4,1)="0")</formula>
    </cfRule>
  </conditionalFormatting>
  <conditionalFormatting sqref="I6">
    <cfRule type="expression" dxfId="0" priority="4">
      <formula>AND($B6&lt;&gt;"",MID(pa_mascara_1,4,1)="0")</formula>
    </cfRule>
  </conditionalFormatting>
  <conditionalFormatting sqref="I7">
    <cfRule type="expression" dxfId="0" priority="11">
      <formula>AND($B7&lt;&gt;"",MID(pa_mascara_2,4,1)="0")</formula>
    </cfRule>
  </conditionalFormatting>
  <conditionalFormatting sqref="I8">
    <cfRule type="expression" dxfId="0" priority="18">
      <formula>AND($B8&lt;&gt;"",MID(pa_mascara_3,4,1)="0")</formula>
    </cfRule>
  </conditionalFormatting>
  <conditionalFormatting sqref="I9">
    <cfRule type="expression" dxfId="0" priority="25">
      <formula>AND($B9&lt;&gt;"",MID(pa_mascara_4,4,1)="0")</formula>
    </cfRule>
  </conditionalFormatting>
  <conditionalFormatting sqref="J10">
    <cfRule type="expression" dxfId="0" priority="33">
      <formula>AND($B10&lt;&gt;"",MID(pa_mascara_5,5,1)="0")</formula>
    </cfRule>
  </conditionalFormatting>
  <conditionalFormatting sqref="J11">
    <cfRule type="expression" dxfId="0" priority="40">
      <formula>AND($B11&lt;&gt;"",MID(pa_mascara_6,5,1)="0")</formula>
    </cfRule>
  </conditionalFormatting>
  <conditionalFormatting sqref="J12">
    <cfRule type="expression" dxfId="0" priority="47">
      <formula>AND($B12&lt;&gt;"",MID(pa_mascara_7,5,1)="0")</formula>
    </cfRule>
  </conditionalFormatting>
  <conditionalFormatting sqref="J13">
    <cfRule type="expression" dxfId="0" priority="54">
      <formula>AND($B13&lt;&gt;"",MID(pa_mascara_8,5,1)="0")</formula>
    </cfRule>
  </conditionalFormatting>
  <conditionalFormatting sqref="J14">
    <cfRule type="expression" dxfId="0" priority="61">
      <formula>AND($B14&lt;&gt;"",MID(pa_mascara_9,5,1)="0")</formula>
    </cfRule>
  </conditionalFormatting>
  <conditionalFormatting sqref="J15">
    <cfRule type="expression" dxfId="0" priority="68">
      <formula>AND($B15&lt;&gt;"",MID(pa_mascara_10,5,1)="0")</formula>
    </cfRule>
  </conditionalFormatting>
  <conditionalFormatting sqref="J16">
    <cfRule type="expression" dxfId="0" priority="75">
      <formula>AND($B16&lt;&gt;"",MID(pa_mascara_11,5,1)="0")</formula>
    </cfRule>
  </conditionalFormatting>
  <conditionalFormatting sqref="J17">
    <cfRule type="expression" dxfId="0" priority="82">
      <formula>AND($B17&lt;&gt;"",MID(pa_mascara_12,5,1)="0")</formula>
    </cfRule>
  </conditionalFormatting>
  <conditionalFormatting sqref="J18">
    <cfRule type="expression" dxfId="0" priority="89">
      <formula>AND($B18&lt;&gt;"",MID(pa_mascara_13,5,1)="0")</formula>
    </cfRule>
  </conditionalFormatting>
  <conditionalFormatting sqref="J19">
    <cfRule type="expression" dxfId="0" priority="96">
      <formula>AND($B19&lt;&gt;"",MID(pa_mascara_14,5,1)="0")</formula>
    </cfRule>
  </conditionalFormatting>
  <conditionalFormatting sqref="J20">
    <cfRule type="expression" dxfId="0" priority="103">
      <formula>AND($B20&lt;&gt;"",MID(pa_mascara_15,5,1)="0")</formula>
    </cfRule>
  </conditionalFormatting>
  <conditionalFormatting sqref="J21">
    <cfRule type="expression" dxfId="0" priority="110">
      <formula>AND($B21&lt;&gt;"",MID(pa_mascara_16,5,1)="0")</formula>
    </cfRule>
  </conditionalFormatting>
  <conditionalFormatting sqref="J22">
    <cfRule type="expression" dxfId="0" priority="117">
      <formula>AND($B22&lt;&gt;"",MID(pa_mascara_17,5,1)="0")</formula>
    </cfRule>
  </conditionalFormatting>
  <conditionalFormatting sqref="J23">
    <cfRule type="expression" dxfId="0" priority="124">
      <formula>AND($B23&lt;&gt;"",MID(pa_mascara_18,5,1)="0")</formula>
    </cfRule>
  </conditionalFormatting>
  <conditionalFormatting sqref="J24">
    <cfRule type="expression" dxfId="0" priority="131">
      <formula>AND($B24&lt;&gt;"",MID(pa_mascara_19,5,1)="0")</formula>
    </cfRule>
  </conditionalFormatting>
  <conditionalFormatting sqref="J25">
    <cfRule type="expression" dxfId="0" priority="138">
      <formula>AND($B25&lt;&gt;"",MID(pa_mascara_20,5,1)="0")</formula>
    </cfRule>
  </conditionalFormatting>
  <conditionalFormatting sqref="J6">
    <cfRule type="expression" dxfId="0" priority="5">
      <formula>AND($B6&lt;&gt;"",MID(pa_mascara_1,5,1)="0")</formula>
    </cfRule>
  </conditionalFormatting>
  <conditionalFormatting sqref="J7">
    <cfRule type="expression" dxfId="0" priority="12">
      <formula>AND($B7&lt;&gt;"",MID(pa_mascara_2,5,1)="0")</formula>
    </cfRule>
  </conditionalFormatting>
  <conditionalFormatting sqref="J8">
    <cfRule type="expression" dxfId="0" priority="19">
      <formula>AND($B8&lt;&gt;"",MID(pa_mascara_3,5,1)="0")</formula>
    </cfRule>
  </conditionalFormatting>
  <conditionalFormatting sqref="J9">
    <cfRule type="expression" dxfId="0" priority="26">
      <formula>AND($B9&lt;&gt;"",MID(pa_mascara_4,5,1)="0")</formula>
    </cfRule>
  </conditionalFormatting>
  <conditionalFormatting sqref="K10">
    <cfRule type="expression" dxfId="0" priority="34">
      <formula>AND($B10&lt;&gt;"",MID(pa_mascara_5,6,1)="0")</formula>
    </cfRule>
  </conditionalFormatting>
  <conditionalFormatting sqref="K11">
    <cfRule type="expression" dxfId="0" priority="41">
      <formula>AND($B11&lt;&gt;"",MID(pa_mascara_6,6,1)="0")</formula>
    </cfRule>
  </conditionalFormatting>
  <conditionalFormatting sqref="K12">
    <cfRule type="expression" dxfId="0" priority="48">
      <formula>AND($B12&lt;&gt;"",MID(pa_mascara_7,6,1)="0")</formula>
    </cfRule>
  </conditionalFormatting>
  <conditionalFormatting sqref="K13">
    <cfRule type="expression" dxfId="0" priority="55">
      <formula>AND($B13&lt;&gt;"",MID(pa_mascara_8,6,1)="0")</formula>
    </cfRule>
  </conditionalFormatting>
  <conditionalFormatting sqref="K14">
    <cfRule type="expression" dxfId="0" priority="62">
      <formula>AND($B14&lt;&gt;"",MID(pa_mascara_9,6,1)="0")</formula>
    </cfRule>
  </conditionalFormatting>
  <conditionalFormatting sqref="K15">
    <cfRule type="expression" dxfId="0" priority="69">
      <formula>AND($B15&lt;&gt;"",MID(pa_mascara_10,6,1)="0")</formula>
    </cfRule>
  </conditionalFormatting>
  <conditionalFormatting sqref="K16">
    <cfRule type="expression" dxfId="0" priority="76">
      <formula>AND($B16&lt;&gt;"",MID(pa_mascara_11,6,1)="0")</formula>
    </cfRule>
  </conditionalFormatting>
  <conditionalFormatting sqref="K17">
    <cfRule type="expression" dxfId="0" priority="83">
      <formula>AND($B17&lt;&gt;"",MID(pa_mascara_12,6,1)="0")</formula>
    </cfRule>
  </conditionalFormatting>
  <conditionalFormatting sqref="K18">
    <cfRule type="expression" dxfId="0" priority="90">
      <formula>AND($B18&lt;&gt;"",MID(pa_mascara_13,6,1)="0")</formula>
    </cfRule>
  </conditionalFormatting>
  <conditionalFormatting sqref="K19">
    <cfRule type="expression" dxfId="0" priority="97">
      <formula>AND($B19&lt;&gt;"",MID(pa_mascara_14,6,1)="0")</formula>
    </cfRule>
  </conditionalFormatting>
  <conditionalFormatting sqref="K20">
    <cfRule type="expression" dxfId="0" priority="104">
      <formula>AND($B20&lt;&gt;"",MID(pa_mascara_15,6,1)="0")</formula>
    </cfRule>
  </conditionalFormatting>
  <conditionalFormatting sqref="K21">
    <cfRule type="expression" dxfId="0" priority="111">
      <formula>AND($B21&lt;&gt;"",MID(pa_mascara_16,6,1)="0")</formula>
    </cfRule>
  </conditionalFormatting>
  <conditionalFormatting sqref="K22">
    <cfRule type="expression" dxfId="0" priority="118">
      <formula>AND($B22&lt;&gt;"",MID(pa_mascara_17,6,1)="0")</formula>
    </cfRule>
  </conditionalFormatting>
  <conditionalFormatting sqref="K23">
    <cfRule type="expression" dxfId="0" priority="125">
      <formula>AND($B23&lt;&gt;"",MID(pa_mascara_18,6,1)="0")</formula>
    </cfRule>
  </conditionalFormatting>
  <conditionalFormatting sqref="K24">
    <cfRule type="expression" dxfId="0" priority="132">
      <formula>AND($B24&lt;&gt;"",MID(pa_mascara_19,6,1)="0")</formula>
    </cfRule>
  </conditionalFormatting>
  <conditionalFormatting sqref="K25">
    <cfRule type="expression" dxfId="0" priority="139">
      <formula>AND($B25&lt;&gt;"",MID(pa_mascara_20,6,1)="0")</formula>
    </cfRule>
  </conditionalFormatting>
  <conditionalFormatting sqref="K6">
    <cfRule type="expression" dxfId="0" priority="6">
      <formula>AND($B6&lt;&gt;"",MID(pa_mascara_1,6,1)="0")</formula>
    </cfRule>
  </conditionalFormatting>
  <conditionalFormatting sqref="K7">
    <cfRule type="expression" dxfId="0" priority="13">
      <formula>AND($B7&lt;&gt;"",MID(pa_mascara_2,6,1)="0")</formula>
    </cfRule>
  </conditionalFormatting>
  <conditionalFormatting sqref="K8">
    <cfRule type="expression" dxfId="0" priority="20">
      <formula>AND($B8&lt;&gt;"",MID(pa_mascara_3,6,1)="0")</formula>
    </cfRule>
  </conditionalFormatting>
  <conditionalFormatting sqref="K9">
    <cfRule type="expression" dxfId="0" priority="27">
      <formula>AND($B9&lt;&gt;"",MID(pa_mascara_4,6,1)="0")</formula>
    </cfRule>
  </conditionalFormatting>
  <conditionalFormatting sqref="L10">
    <cfRule type="expression" dxfId="0" priority="35">
      <formula>AND($B10&lt;&gt;"",MID(pa_mascara_5,7,1)="0")</formula>
    </cfRule>
  </conditionalFormatting>
  <conditionalFormatting sqref="L11">
    <cfRule type="expression" dxfId="0" priority="42">
      <formula>AND($B11&lt;&gt;"",MID(pa_mascara_6,7,1)="0")</formula>
    </cfRule>
  </conditionalFormatting>
  <conditionalFormatting sqref="L12">
    <cfRule type="expression" dxfId="0" priority="49">
      <formula>AND($B12&lt;&gt;"",MID(pa_mascara_7,7,1)="0")</formula>
    </cfRule>
  </conditionalFormatting>
  <conditionalFormatting sqref="L13">
    <cfRule type="expression" dxfId="0" priority="56">
      <formula>AND($B13&lt;&gt;"",MID(pa_mascara_8,7,1)="0")</formula>
    </cfRule>
  </conditionalFormatting>
  <conditionalFormatting sqref="L14">
    <cfRule type="expression" dxfId="0" priority="63">
      <formula>AND($B14&lt;&gt;"",MID(pa_mascara_9,7,1)="0")</formula>
    </cfRule>
  </conditionalFormatting>
  <conditionalFormatting sqref="L15">
    <cfRule type="expression" dxfId="0" priority="70">
      <formula>AND($B15&lt;&gt;"",MID(pa_mascara_10,7,1)="0")</formula>
    </cfRule>
  </conditionalFormatting>
  <conditionalFormatting sqref="L16">
    <cfRule type="expression" dxfId="0" priority="77">
      <formula>AND($B16&lt;&gt;"",MID(pa_mascara_11,7,1)="0")</formula>
    </cfRule>
  </conditionalFormatting>
  <conditionalFormatting sqref="L17">
    <cfRule type="expression" dxfId="0" priority="84">
      <formula>AND($B17&lt;&gt;"",MID(pa_mascara_12,7,1)="0")</formula>
    </cfRule>
  </conditionalFormatting>
  <conditionalFormatting sqref="L18">
    <cfRule type="expression" dxfId="0" priority="91">
      <formula>AND($B18&lt;&gt;"",MID(pa_mascara_13,7,1)="0")</formula>
    </cfRule>
  </conditionalFormatting>
  <conditionalFormatting sqref="L19">
    <cfRule type="expression" dxfId="0" priority="98">
      <formula>AND($B19&lt;&gt;"",MID(pa_mascara_14,7,1)="0")</formula>
    </cfRule>
  </conditionalFormatting>
  <conditionalFormatting sqref="L20">
    <cfRule type="expression" dxfId="0" priority="105">
      <formula>AND($B20&lt;&gt;"",MID(pa_mascara_15,7,1)="0")</formula>
    </cfRule>
  </conditionalFormatting>
  <conditionalFormatting sqref="L21">
    <cfRule type="expression" dxfId="0" priority="112">
      <formula>AND($B21&lt;&gt;"",MID(pa_mascara_16,7,1)="0")</formula>
    </cfRule>
  </conditionalFormatting>
  <conditionalFormatting sqref="L22">
    <cfRule type="expression" dxfId="0" priority="119">
      <formula>AND($B22&lt;&gt;"",MID(pa_mascara_17,7,1)="0")</formula>
    </cfRule>
  </conditionalFormatting>
  <conditionalFormatting sqref="L23">
    <cfRule type="expression" dxfId="0" priority="126">
      <formula>AND($B23&lt;&gt;"",MID(pa_mascara_18,7,1)="0")</formula>
    </cfRule>
  </conditionalFormatting>
  <conditionalFormatting sqref="L24">
    <cfRule type="expression" dxfId="0" priority="133">
      <formula>AND($B24&lt;&gt;"",MID(pa_mascara_19,7,1)="0")</formula>
    </cfRule>
  </conditionalFormatting>
  <conditionalFormatting sqref="L25">
    <cfRule type="expression" dxfId="0" priority="140">
      <formula>AND($B25&lt;&gt;"",MID(pa_mascara_20,7,1)="0")</formula>
    </cfRule>
  </conditionalFormatting>
  <conditionalFormatting sqref="L6">
    <cfRule type="expression" dxfId="0" priority="7">
      <formula>AND($B6&lt;&gt;"",MID(pa_mascara_1,7,1)="0")</formula>
    </cfRule>
  </conditionalFormatting>
  <conditionalFormatting sqref="L7">
    <cfRule type="expression" dxfId="0" priority="14">
      <formula>AND($B7&lt;&gt;"",MID(pa_mascara_2,7,1)="0")</formula>
    </cfRule>
  </conditionalFormatting>
  <conditionalFormatting sqref="L8">
    <cfRule type="expression" dxfId="0" priority="21">
      <formula>AND($B8&lt;&gt;"",MID(pa_mascara_3,7,1)="0")</formula>
    </cfRule>
  </conditionalFormatting>
  <conditionalFormatting sqref="L9">
    <cfRule type="expression" dxfId="0" priority="28">
      <formula>AND($B9&lt;&gt;"",MID(pa_mascara_4,7,1)="0")</formula>
    </cfRule>
  </conditionalFormatting>
  <dataValidations count="7">
    <dataValidation type="list" allowBlank="1" showInputMessage="1" showErrorMessage="1" errorTitle="Elegí una opción" error="Tiene que ser una de las opciones de la lista." sqref="F6:F25">
      <formula1>pa_tit_objetivo</formula1>
    </dataValidation>
    <dataValidation type="list" allowBlank="1" showInputMessage="1" showErrorMessage="1" errorTitle="Elegí una opción" error="Tiene que ser una de las opciones de la lista." sqref="G6:G25">
      <formula1>pa_tit_tipoY</formula1>
    </dataValidation>
    <dataValidation type="list" allowBlank="1" showInputMessage="1" showErrorMessage="1" errorTitle="Elegí una opción" error="Tiene que ser una de las opciones de la lista." sqref="H6:H25">
      <formula1>pa_tit_grupos</formula1>
    </dataValidation>
    <dataValidation type="list" allowBlank="1" showInputMessage="1" showErrorMessage="1" errorTitle="Elegí una opción" error="Tiene que ser una de las opciones de la lista." sqref="I6:I25">
      <formula1>pa_tit_relacion</formula1>
    </dataValidation>
    <dataValidation type="list" allowBlank="1" showInputMessage="1" showErrorMessage="1" errorTitle="Elegí una opción" error="Tiene que ser una de las opciones de la lista." sqref="J6:J25">
      <formula1>pa_tit_tipoX</formula1>
    </dataValidation>
    <dataValidation type="list" allowBlank="1" showInputMessage="1" showErrorMessage="1" errorTitle="Elegí una opción" error="Tiene que ser una de las opciones de la lista." sqref="K6:K25">
      <formula1>pa_tit_tamano</formula1>
    </dataValidation>
    <dataValidation type="list" allowBlank="1" showInputMessage="1" showErrorMessage="1" errorTitle="Elegí una opción" error="Tiene que ser una de las opciones de la lista." sqref="L6:L25">
      <formula1>pa_tit_forma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72"/>
  <sheetViews>
    <sheetView showGridLines="0" tabSelected="1" workbookViewId="0"/>
  </sheetViews>
  <sheetFormatPr defaultRowHeight="15"/>
  <cols>
    <col min="1" max="1" width="2.7109375" customWidth="1"/>
    <col min="2" max="2" width="115.7109375" customWidth="1"/>
  </cols>
  <sheetData>
    <row r="1" spans="2:2">
      <c r="B1" s="1" t="s">
        <v>0</v>
      </c>
    </row>
    <row r="2" spans="2:2">
      <c r="B2" s="2" t="s">
        <v>87</v>
      </c>
    </row>
    <row r="4" spans="2:2">
      <c r="B4" s="4" t="str">
        <f>IF(pa_titulo="","","Plan de análisis estadístico — "&amp;pa_titulo)</f>
        <v>Plan de análisis estadístico — Satisfacción con los servicios turísticos en Catamarca</v>
      </c>
    </row>
    <row r="5" spans="2:2">
      <c r="B5" s="3" t="str">
        <f>IF(pa_pregunta="","","Pregunta de investigación: "&amp;pa_pregunta)</f>
        <v>Pregunta de investigación: ¿Qué factores se asocian con la satisfacción de quienes visitan la provincia?</v>
      </c>
    </row>
    <row r="6" spans="2:2">
      <c r="B6" s="3" t="str">
        <f>IF(pa_software="","","Los análisis se harán con "&amp;pa_software&amp;".")</f>
        <v>Los análisis se harán con R 4.4.</v>
      </c>
    </row>
    <row r="7" spans="2:2">
      <c r="B7" s="3" t="str">
        <f>IF(pa_alfa="","","Nivel de significación: α = "&amp;pa_alfa&amp;IF(pa_colas="",". ",". Pruebas: "&amp;pa_colas&amp;". ")&amp;IF(pa_multiples="","",pa_multiples&amp;"."))</f>
        <v>Nivel de significación: α = 0,05. Pruebas: A dos colas, salvo que se indique lo contrario. Corrección de Holm cuando se comparen más de dos grupos.</v>
      </c>
    </row>
    <row r="8" spans="2:2">
      <c r="B8" s="3" t="str">
        <f>IF(pa_faltantes="","","Datos faltantes: "&amp;pa_faltantes&amp;".")</f>
        <v>Datos faltantes: Se informará el porcentaje por variable; los análisis se harán con los casos completos.</v>
      </c>
    </row>
    <row r="9" spans="2:2">
      <c r="B9" s="3" t="str">
        <f>IF(pa_atipicos="","","Valores atípicos: "&amp;pa_atipicos&amp;".")</f>
        <v>Valores atípicos: Se revisarán los casos fuera de 1,5 rangos intercuartílicos y se informará si cambian las conclusiones.</v>
      </c>
    </row>
    <row r="10" spans="2:2">
      <c r="B10" s="3" t="str">
        <f>IF(pa_version="","","Versión: "&amp;pa_version&amp;IF(pa_responsable=""," · Responsable: "&amp;pa_responsable&amp;".","."))</f>
        <v>Versión: 1.0, escrita antes de mirar los datos.</v>
      </c>
    </row>
    <row r="12" spans="2:2">
      <c r="B12" s="4" t="s">
        <v>88</v>
      </c>
    </row>
    <row r="14" spans="2:2">
      <c r="B14" s="12" t="str">
        <f>IF(pa_objetivo_texto_1="","","Objetivo "&amp;pa_n_1&amp;": "&amp;pa_objetivo_texto_1)</f>
        <v>Objetivo 1: Describir el perfil de quienes visitan la provincia</v>
      </c>
    </row>
    <row r="15" spans="2:2">
      <c r="B15" s="3">
        <f>IF(AND(pa_objetivo_texto_1&lt;&gt;"",pa_hipotesis_1&lt;&gt;""),"Hipótesis: "&amp;pa_hipotesis_1,"")</f>
        <v/>
      </c>
    </row>
    <row r="16" spans="2:2">
      <c r="B16" s="3" t="str">
        <f>IF(AND(pa_objetivo_texto_1&lt;&gt;"",pa_variable_y_1&lt;&gt;""),"Variables: "&amp;pa_variable_y_1&amp;IF(pa_variable_x_1=""," (una sola variable)"," y "&amp;pa_variable_x_1),"")</f>
        <v>Variables: edad (una sola variable)</v>
      </c>
    </row>
    <row r="17" spans="2:2">
      <c r="B17" s="3" t="str">
        <f>IF(pa_completo_1,"Prueba: "&amp;(INDEX(pa_res_prueba,pa_hoja_1)&amp;"")&amp;". "&amp;(INDEX(pa_res_porque,pa_hoja_1)&amp;""),IF(pa_objetivo_texto_1="","","Prueba: falta responder "&amp;pa_faltan_1&amp;"."))</f>
        <v>Prueba: Intervalo de confianza para la media. El parámetro a estimar es la media poblacional y σ es desconocida, así que el intervalo se construye con la distribución t.</v>
      </c>
    </row>
    <row r="18" spans="2:2">
      <c r="B18" s="3" t="str">
        <f>IF(AND(pa_completo_1,(INDEX(pa_res_supuestos,pa_hoja_1)&amp;"")&lt;&gt;""),"Se verificará: "&amp;(INDEX(pa_res_supuestos,pa_hoja_1)&amp;"")&amp;".","")</f>
        <v>Se verificará: Observaciones independientes (el supuesto crítico); Normalidad de la media muestral, garantizada por el TCL con n suficiente.</v>
      </c>
    </row>
    <row r="19" spans="2:2">
      <c r="B19" s="3" t="str">
        <f>IF(pa_completo_1,"Se informará: "&amp;(INDEX(pa_res_reportar,pa_hoja_1)&amp;"")&amp;".","")</f>
        <v>Se informará: La media con su intervalo del 95 % y el n; El desvío estándar, que describe a los casos, no al intervalo; El error estándar, si el lector va a hacer cuentas.</v>
      </c>
    </row>
    <row r="20" spans="2:2">
      <c r="B20" s="3" t="str">
        <f>IF(AND(pa_completo_1,(INDEX(pa_res_alternativa,pa_hoja_1)&amp;"")&lt;&gt;""),"Si no se cumplen los supuestos, "&amp;(INDEX(pa_res_alternativa,pa_hoja_1)&amp;""),"")</f>
        <v>Si no se cumplen los supuestos, Intervalo por bootstrap: Con distribuciones muy asimétricas, o para estimar un parámetro sin fórmula.</v>
      </c>
    </row>
    <row r="22" spans="2:2">
      <c r="B22" s="12" t="str">
        <f>IF(pa_objetivo_texto_2="","","Objetivo "&amp;pa_n_2&amp;": "&amp;pa_objetivo_texto_2)</f>
        <v>Objetivo 2: Comparar el gasto promedio entre quienes vienen de otra provincia y del exterior</v>
      </c>
    </row>
    <row r="23" spans="2:2">
      <c r="B23" s="3" t="str">
        <f>IF(AND(pa_objetivo_texto_2&lt;&gt;"",pa_hipotesis_2&lt;&gt;""),"Hipótesis: "&amp;pa_hipotesis_2,"")</f>
        <v>Hipótesis: El gasto difiere según el origen</v>
      </c>
    </row>
    <row r="24" spans="2:2">
      <c r="B24" s="3" t="str">
        <f>IF(AND(pa_objetivo_texto_2&lt;&gt;"",pa_variable_y_2&lt;&gt;""),"Variables: "&amp;pa_variable_y_2&amp;IF(pa_variable_x_2=""," (una sola variable)"," y "&amp;pa_variable_x_2),"")</f>
        <v>Variables: gasto y origen</v>
      </c>
    </row>
    <row r="25" spans="2:2">
      <c r="B25" s="3" t="str">
        <f>IF(pa_completo_2,"Prueba: "&amp;(INDEX(pa_res_prueba,pa_hoja_2)&amp;"")&amp;". "&amp;(INDEX(pa_res_porque,pa_hoja_2)&amp;""),IF(pa_objetivo_texto_2="","","Prueba: falta responder "&amp;pa_faltan_2&amp;"."))</f>
        <v>Prueba: Prueba t de Welch para dos muestras. Dos grupos independientes con variable cuantitativa. La versión de Welch no supone varianzas iguales y conviene por defecto: si lo son, da prácticamente lo mismo.</v>
      </c>
    </row>
    <row r="26" spans="2:2">
      <c r="B26" s="3" t="str">
        <f>IF(AND(pa_completo_2,(INDEX(pa_res_supuestos,pa_hoja_2)&amp;"")&lt;&gt;""),"Se verificará: "&amp;(INDEX(pa_res_supuestos,pa_hoja_2)&amp;"")&amp;".","")</f>
        <v>Se verificará: Observaciones independientes dentro y entre grupos (el supuesto crítico); Normalidad de las medias muestrales, garantizada por el TCL con n suficiente.</v>
      </c>
    </row>
    <row r="27" spans="2:2">
      <c r="B27" s="3" t="str">
        <f>IF(pa_completo_2,"Se informará: "&amp;(INDEX(pa_res_reportar,pa_hoja_2)&amp;"")&amp;".","")</f>
        <v>Se informará: Las medias y desvíos de cada grupo, con su n; La diferencia con su intervalo de confianza del 95 %; El tamaño del efecto (d de Cohen); El estadístico con sus grados de libertad y el valor p exacto.</v>
      </c>
    </row>
    <row r="28" spans="2:2">
      <c r="B28" s="3" t="str">
        <f>IF(AND(pa_completo_2,(INDEX(pa_res_alternativa,pa_hoja_2)&amp;"")&lt;&gt;""),"Si no se cumplen los supuestos, "&amp;(INDEX(pa_res_alternativa,pa_hoja_2)&amp;""),"")</f>
        <v>Si no se cumplen los supuestos, Mann-Whitney: Si los grupos son chicos y la distribución claramente asimétrica.</v>
      </c>
    </row>
    <row r="30" spans="2:2">
      <c r="B30" s="12" t="str">
        <f>IF(pa_objetivo_texto_3="","","Objetivo "&amp;pa_n_3&amp;": "&amp;pa_objetivo_texto_3)</f>
        <v>Objetivo 3: Comparar la satisfacción entre los tipos de alojamiento</v>
      </c>
    </row>
    <row r="31" spans="2:2">
      <c r="B31" s="3" t="str">
        <f>IF(AND(pa_objetivo_texto_3&lt;&gt;"",pa_hipotesis_3&lt;&gt;""),"Hipótesis: "&amp;pa_hipotesis_3,"")</f>
        <v>Hipótesis: La satisfacción difiere según el tipo de alojamiento</v>
      </c>
    </row>
    <row r="32" spans="2:2">
      <c r="B32" s="3" t="str">
        <f>IF(AND(pa_objetivo_texto_3&lt;&gt;"",pa_variable_y_3&lt;&gt;""),"Variables: "&amp;pa_variable_y_3&amp;IF(pa_variable_x_3=""," (una sola variable)"," y "&amp;pa_variable_x_3),"")</f>
        <v>Variables: satisfaccion y alojamiento</v>
      </c>
    </row>
    <row r="33" spans="2:2">
      <c r="B33" s="3" t="str">
        <f>IF(pa_completo_3,"Prueba: "&amp;(INDEX(pa_res_prueba,pa_hoja_3)&amp;"")&amp;". "&amp;(INDEX(pa_res_porque,pa_hoja_3)&amp;""),IF(pa_objetivo_texto_3="","","Prueba: falta responder "&amp;pa_faltan_3&amp;"."))</f>
        <v>Prueba: Prueba de Kruskal-Wallis. Tres o más grupos independientes con variable ordinal.</v>
      </c>
    </row>
    <row r="34" spans="2:2">
      <c r="B34" s="3" t="str">
        <f>IF(AND(pa_completo_3,(INDEX(pa_res_supuestos,pa_hoja_3)&amp;"")&lt;&gt;""),"Se verificará: "&amp;(INDEX(pa_res_supuestos,pa_hoja_3)&amp;"")&amp;".","")</f>
        <v>Se verificará: Observaciones independientes; Formas parecidas entre grupos, si se quiere hablar de medianas.</v>
      </c>
    </row>
    <row r="35" spans="2:2">
      <c r="B35" s="3" t="str">
        <f>IF(pa_completo_3,"Se informará: "&amp;(INDEX(pa_res_reportar,pa_hoja_3)&amp;"")&amp;".","")</f>
        <v>Se informará: Las medianas de cada grupo con su n; El epsilon² como tamaño del efecto; El post hoc de Dunn, si se rechaza.</v>
      </c>
    </row>
    <row r="36" spans="2:2">
      <c r="B36" s="3">
        <f>IF(AND(pa_completo_3,(INDEX(pa_res_alternativa,pa_hoja_3)&amp;"")&lt;&gt;""),"Si no se cumplen los supuestos, "&amp;(INDEX(pa_res_alternativa,pa_hoja_3)&amp;""),"")</f>
        <v/>
      </c>
    </row>
    <row r="38" spans="2:2">
      <c r="B38" s="12" t="str">
        <f>IF(pa_objetivo_texto_4="","","Objetivo "&amp;pa_n_4&amp;": "&amp;pa_objetivo_texto_4)</f>
        <v>Objetivo 4: Medir la relación entre las noches de estadía y el gasto total</v>
      </c>
    </row>
    <row r="39" spans="2:2">
      <c r="B39" s="3" t="str">
        <f>IF(AND(pa_objetivo_texto_4&lt;&gt;"",pa_hipotesis_4&lt;&gt;""),"Hipótesis: "&amp;pa_hipotesis_4,"")</f>
        <v>Hipótesis: A más noches, mayor gasto</v>
      </c>
    </row>
    <row r="40" spans="2:2">
      <c r="B40" s="3" t="str">
        <f>IF(AND(pa_objetivo_texto_4&lt;&gt;"",pa_variable_y_4&lt;&gt;""),"Variables: "&amp;pa_variable_y_4&amp;IF(pa_variable_x_4=""," (una sola variable)"," y "&amp;pa_variable_x_4),"")</f>
        <v>Variables: gasto y noches</v>
      </c>
    </row>
    <row r="41" spans="2:2">
      <c r="B41" s="3" t="str">
        <f>IF(pa_completo_4,"Prueba: "&amp;(INDEX(pa_res_prueba,pa_hoja_4)&amp;"")&amp;". "&amp;(INDEX(pa_res_porque,pa_hoja_4)&amp;""),IF(pa_objetivo_texto_4="","","Prueba: falta responder "&amp;pa_faltan_4&amp;"."))</f>
        <v>Prueba: Correlación de Spearman. Con distribuciones asimétricas o atípicos que pesan, Spearman trabaja con los puestos y no se deja arrastrar por los valores extremos.</v>
      </c>
    </row>
    <row r="42" spans="2:2">
      <c r="B42" s="3" t="str">
        <f>IF(AND(pa_completo_4,(INDEX(pa_res_supuestos,pa_hoja_4)&amp;"")&lt;&gt;""),"Se verificará: "&amp;(INDEX(pa_res_supuestos,pa_hoja_4)&amp;"")&amp;".","")</f>
        <v>Se verificará: Observaciones independientes; Relación monótona (no hace falta que sea lineal).</v>
      </c>
    </row>
    <row r="43" spans="2:2">
      <c r="B43" s="3" t="str">
        <f>IF(pa_completo_4,"Se informará: "&amp;(INDEX(pa_res_reportar,pa_hoja_4)&amp;"")&amp;".","")</f>
        <v>Se informará: El coeficiente con su n; El diagrama de dispersión; Pearson y Spearman juntos si difieren mucho: esa diferencia es informativa.</v>
      </c>
    </row>
    <row r="44" spans="2:2">
      <c r="B44" s="3" t="str">
        <f>IF(AND(pa_completo_4,(INDEX(pa_res_alternativa,pa_hoja_4)&amp;"")&lt;&gt;""),"Si no se cumplen los supuestos, "&amp;(INDEX(pa_res_alternativa,pa_hoja_4)&amp;""),"")</f>
        <v>Si no se cumplen los supuestos, Pearson sobre los datos transformados: Si el logaritmo endereza la relación, Pearson vuelve a ser apropiado y conserva la interpretación en términos de varianza explicada.</v>
      </c>
    </row>
    <row r="46" spans="2:2">
      <c r="B46" s="12" t="str">
        <f>IF(pa_objetivo_texto_5="","","Objetivo "&amp;pa_n_5&amp;": "&amp;pa_objetivo_texto_5)</f>
        <v>Objetivo 5: Ver si la intención de volver depende del motivo del viaje</v>
      </c>
    </row>
    <row r="47" spans="2:2">
      <c r="B47" s="3" t="str">
        <f>IF(AND(pa_objetivo_texto_5&lt;&gt;"",pa_hipotesis_5&lt;&gt;""),"Hipótesis: "&amp;pa_hipotesis_5,"")</f>
        <v>Hipótesis: La intención de volver se asocia con el motivo</v>
      </c>
    </row>
    <row r="48" spans="2:2">
      <c r="B48" s="3" t="str">
        <f>IF(AND(pa_objetivo_texto_5&lt;&gt;"",pa_variable_y_5&lt;&gt;""),"Variables: "&amp;pa_variable_y_5&amp;IF(pa_variable_x_5=""," (una sola variable)"," y "&amp;pa_variable_x_5),"")</f>
        <v>Variables: volveria y motivo</v>
      </c>
    </row>
    <row r="49" spans="2:2">
      <c r="B49" s="3" t="str">
        <f>IF(pa_completo_5,"Prueba: "&amp;(INDEX(pa_res_prueba,pa_hoja_5)&amp;"")&amp;". "&amp;(INDEX(pa_res_porque,pa_hoja_5)&amp;""),IF(pa_objetivo_texto_5="","","Prueba: falta responder "&amp;pa_faltan_5&amp;"."))</f>
        <v>Prueba: Chi-cuadrado de homogeneidad. Con tres o más grupos y una respuesta categórica, se contrasta si todos se distribuyen igual.</v>
      </c>
    </row>
    <row r="50" spans="2:2">
      <c r="B50" s="3" t="str">
        <f>IF(AND(pa_completo_5,(INDEX(pa_res_supuestos,pa_hoja_5)&amp;"")&lt;&gt;""),"Se verificará: "&amp;(INDEX(pa_res_supuestos,pa_hoja_5)&amp;"")&amp;".","")</f>
        <v>Se verificará: Observaciones independientes; Todas las frecuencias esperadas ≥ 5; Conteos absolutos.</v>
      </c>
    </row>
    <row r="51" spans="2:2">
      <c r="B51" s="3" t="str">
        <f>IF(pa_completo_5,"Se informará: "&amp;(INDEX(pa_res_reportar,pa_hoja_5)&amp;"")&amp;".","")</f>
        <v>Se informará: La tabla de contingencia con conteos y porcentajes; Una medida de intensidad (V de Cramér, odds ratio o riesgo relativo); El estadístico con sus grados de libertad y el valor p; Los residuos estandarizados, para ver qué celdas se apartan.</v>
      </c>
    </row>
    <row r="52" spans="2:2">
      <c r="B52" s="3">
        <f>IF(AND(pa_completo_5,(INDEX(pa_res_alternativa,pa_hoja_5)&amp;"")&lt;&gt;""),"Si no se cumplen los supuestos, "&amp;(INDEX(pa_res_alternativa,pa_hoja_5)&amp;""),"")</f>
        <v/>
      </c>
    </row>
    <row r="54" spans="2:2">
      <c r="B54" s="12">
        <f>IF(pa_objetivo_texto_6="","","Objetivo "&amp;pa_n_6&amp;": "&amp;pa_objetivo_texto_6)</f>
        <v/>
      </c>
    </row>
    <row r="55" spans="2:2">
      <c r="B55" s="3">
        <f>IF(AND(pa_objetivo_texto_6&lt;&gt;"",pa_hipotesis_6&lt;&gt;""),"Hipótesis: "&amp;pa_hipotesis_6,"")</f>
        <v/>
      </c>
    </row>
    <row r="56" spans="2:2">
      <c r="B56" s="3">
        <f>IF(AND(pa_objetivo_texto_6&lt;&gt;"",pa_variable_y_6&lt;&gt;""),"Variables: "&amp;pa_variable_y_6&amp;IF(pa_variable_x_6=""," (una sola variable)"," y "&amp;pa_variable_x_6),"")</f>
        <v/>
      </c>
    </row>
    <row r="57" spans="2:2">
      <c r="B57" s="3">
        <f>IF(pa_completo_6,"Prueba: "&amp;(INDEX(pa_res_prueba,pa_hoja_6)&amp;"")&amp;". "&amp;(INDEX(pa_res_porque,pa_hoja_6)&amp;""),IF(pa_objetivo_texto_6="","","Prueba: falta responder "&amp;pa_faltan_6&amp;"."))</f>
        <v/>
      </c>
    </row>
    <row r="58" spans="2:2">
      <c r="B58" s="3">
        <f>IF(AND(pa_completo_6,(INDEX(pa_res_supuestos,pa_hoja_6)&amp;"")&lt;&gt;""),"Se verificará: "&amp;(INDEX(pa_res_supuestos,pa_hoja_6)&amp;"")&amp;".","")</f>
        <v/>
      </c>
    </row>
    <row r="59" spans="2:2">
      <c r="B59" s="3">
        <f>IF(pa_completo_6,"Se informará: "&amp;(INDEX(pa_res_reportar,pa_hoja_6)&amp;"")&amp;".","")</f>
        <v/>
      </c>
    </row>
    <row r="60" spans="2:2">
      <c r="B60" s="3">
        <f>IF(AND(pa_completo_6,(INDEX(pa_res_alternativa,pa_hoja_6)&amp;"")&lt;&gt;""),"Si no se cumplen los supuestos, "&amp;(INDEX(pa_res_alternativa,pa_hoja_6)&amp;""),"")</f>
        <v/>
      </c>
    </row>
    <row r="62" spans="2:2">
      <c r="B62" s="12">
        <f>IF(pa_objetivo_texto_7="","","Objetivo "&amp;pa_n_7&amp;": "&amp;pa_objetivo_texto_7)</f>
        <v/>
      </c>
    </row>
    <row r="63" spans="2:2">
      <c r="B63" s="3">
        <f>IF(AND(pa_objetivo_texto_7&lt;&gt;"",pa_hipotesis_7&lt;&gt;""),"Hipótesis: "&amp;pa_hipotesis_7,"")</f>
        <v/>
      </c>
    </row>
    <row r="64" spans="2:2">
      <c r="B64" s="3">
        <f>IF(AND(pa_objetivo_texto_7&lt;&gt;"",pa_variable_y_7&lt;&gt;""),"Variables: "&amp;pa_variable_y_7&amp;IF(pa_variable_x_7=""," (una sola variable)"," y "&amp;pa_variable_x_7),"")</f>
        <v/>
      </c>
    </row>
    <row r="65" spans="2:2">
      <c r="B65" s="3">
        <f>IF(pa_completo_7,"Prueba: "&amp;(INDEX(pa_res_prueba,pa_hoja_7)&amp;"")&amp;". "&amp;(INDEX(pa_res_porque,pa_hoja_7)&amp;""),IF(pa_objetivo_texto_7="","","Prueba: falta responder "&amp;pa_faltan_7&amp;"."))</f>
        <v/>
      </c>
    </row>
    <row r="66" spans="2:2">
      <c r="B66" s="3">
        <f>IF(AND(pa_completo_7,(INDEX(pa_res_supuestos,pa_hoja_7)&amp;"")&lt;&gt;""),"Se verificará: "&amp;(INDEX(pa_res_supuestos,pa_hoja_7)&amp;"")&amp;".","")</f>
        <v/>
      </c>
    </row>
    <row r="67" spans="2:2">
      <c r="B67" s="3">
        <f>IF(pa_completo_7,"Se informará: "&amp;(INDEX(pa_res_reportar,pa_hoja_7)&amp;"")&amp;".","")</f>
        <v/>
      </c>
    </row>
    <row r="68" spans="2:2">
      <c r="B68" s="3">
        <f>IF(AND(pa_completo_7,(INDEX(pa_res_alternativa,pa_hoja_7)&amp;"")&lt;&gt;""),"Si no se cumplen los supuestos, "&amp;(INDEX(pa_res_alternativa,pa_hoja_7)&amp;""),"")</f>
        <v/>
      </c>
    </row>
    <row r="70" spans="2:2">
      <c r="B70" s="12">
        <f>IF(pa_objetivo_texto_8="","","Objetivo "&amp;pa_n_8&amp;": "&amp;pa_objetivo_texto_8)</f>
        <v/>
      </c>
    </row>
    <row r="71" spans="2:2">
      <c r="B71" s="3">
        <f>IF(AND(pa_objetivo_texto_8&lt;&gt;"",pa_hipotesis_8&lt;&gt;""),"Hipótesis: "&amp;pa_hipotesis_8,"")</f>
        <v/>
      </c>
    </row>
    <row r="72" spans="2:2">
      <c r="B72" s="3">
        <f>IF(AND(pa_objetivo_texto_8&lt;&gt;"",pa_variable_y_8&lt;&gt;""),"Variables: "&amp;pa_variable_y_8&amp;IF(pa_variable_x_8=""," (una sola variable)"," y "&amp;pa_variable_x_8),"")</f>
        <v/>
      </c>
    </row>
    <row r="73" spans="2:2">
      <c r="B73" s="3">
        <f>IF(pa_completo_8,"Prueba: "&amp;(INDEX(pa_res_prueba,pa_hoja_8)&amp;"")&amp;". "&amp;(INDEX(pa_res_porque,pa_hoja_8)&amp;""),IF(pa_objetivo_texto_8="","","Prueba: falta responder "&amp;pa_faltan_8&amp;"."))</f>
        <v/>
      </c>
    </row>
    <row r="74" spans="2:2">
      <c r="B74" s="3">
        <f>IF(AND(pa_completo_8,(INDEX(pa_res_supuestos,pa_hoja_8)&amp;"")&lt;&gt;""),"Se verificará: "&amp;(INDEX(pa_res_supuestos,pa_hoja_8)&amp;"")&amp;".","")</f>
        <v/>
      </c>
    </row>
    <row r="75" spans="2:2">
      <c r="B75" s="3">
        <f>IF(pa_completo_8,"Se informará: "&amp;(INDEX(pa_res_reportar,pa_hoja_8)&amp;"")&amp;".","")</f>
        <v/>
      </c>
    </row>
    <row r="76" spans="2:2">
      <c r="B76" s="3">
        <f>IF(AND(pa_completo_8,(INDEX(pa_res_alternativa,pa_hoja_8)&amp;"")&lt;&gt;""),"Si no se cumplen los supuestos, "&amp;(INDEX(pa_res_alternativa,pa_hoja_8)&amp;""),"")</f>
        <v/>
      </c>
    </row>
    <row r="78" spans="2:2">
      <c r="B78" s="12">
        <f>IF(pa_objetivo_texto_9="","","Objetivo "&amp;pa_n_9&amp;": "&amp;pa_objetivo_texto_9)</f>
        <v/>
      </c>
    </row>
    <row r="79" spans="2:2">
      <c r="B79" s="3">
        <f>IF(AND(pa_objetivo_texto_9&lt;&gt;"",pa_hipotesis_9&lt;&gt;""),"Hipótesis: "&amp;pa_hipotesis_9,"")</f>
        <v/>
      </c>
    </row>
    <row r="80" spans="2:2">
      <c r="B80" s="3">
        <f>IF(AND(pa_objetivo_texto_9&lt;&gt;"",pa_variable_y_9&lt;&gt;""),"Variables: "&amp;pa_variable_y_9&amp;IF(pa_variable_x_9=""," (una sola variable)"," y "&amp;pa_variable_x_9),"")</f>
        <v/>
      </c>
    </row>
    <row r="81" spans="2:2">
      <c r="B81" s="3">
        <f>IF(pa_completo_9,"Prueba: "&amp;(INDEX(pa_res_prueba,pa_hoja_9)&amp;"")&amp;". "&amp;(INDEX(pa_res_porque,pa_hoja_9)&amp;""),IF(pa_objetivo_texto_9="","","Prueba: falta responder "&amp;pa_faltan_9&amp;"."))</f>
        <v/>
      </c>
    </row>
    <row r="82" spans="2:2">
      <c r="B82" s="3">
        <f>IF(AND(pa_completo_9,(INDEX(pa_res_supuestos,pa_hoja_9)&amp;"")&lt;&gt;""),"Se verificará: "&amp;(INDEX(pa_res_supuestos,pa_hoja_9)&amp;"")&amp;".","")</f>
        <v/>
      </c>
    </row>
    <row r="83" spans="2:2">
      <c r="B83" s="3">
        <f>IF(pa_completo_9,"Se informará: "&amp;(INDEX(pa_res_reportar,pa_hoja_9)&amp;"")&amp;".","")</f>
        <v/>
      </c>
    </row>
    <row r="84" spans="2:2">
      <c r="B84" s="3">
        <f>IF(AND(pa_completo_9,(INDEX(pa_res_alternativa,pa_hoja_9)&amp;"")&lt;&gt;""),"Si no se cumplen los supuestos, "&amp;(INDEX(pa_res_alternativa,pa_hoja_9)&amp;""),"")</f>
        <v/>
      </c>
    </row>
    <row r="86" spans="2:2">
      <c r="B86" s="12">
        <f>IF(pa_objetivo_texto_10="","","Objetivo "&amp;pa_n_10&amp;": "&amp;pa_objetivo_texto_10)</f>
        <v/>
      </c>
    </row>
    <row r="87" spans="2:2">
      <c r="B87" s="3">
        <f>IF(AND(pa_objetivo_texto_10&lt;&gt;"",pa_hipotesis_10&lt;&gt;""),"Hipótesis: "&amp;pa_hipotesis_10,"")</f>
        <v/>
      </c>
    </row>
    <row r="88" spans="2:2">
      <c r="B88" s="3">
        <f>IF(AND(pa_objetivo_texto_10&lt;&gt;"",pa_variable_y_10&lt;&gt;""),"Variables: "&amp;pa_variable_y_10&amp;IF(pa_variable_x_10=""," (una sola variable)"," y "&amp;pa_variable_x_10),"")</f>
        <v/>
      </c>
    </row>
    <row r="89" spans="2:2">
      <c r="B89" s="3">
        <f>IF(pa_completo_10,"Prueba: "&amp;(INDEX(pa_res_prueba,pa_hoja_10)&amp;"")&amp;". "&amp;(INDEX(pa_res_porque,pa_hoja_10)&amp;""),IF(pa_objetivo_texto_10="","","Prueba: falta responder "&amp;pa_faltan_10&amp;"."))</f>
        <v/>
      </c>
    </row>
    <row r="90" spans="2:2">
      <c r="B90" s="3">
        <f>IF(AND(pa_completo_10,(INDEX(pa_res_supuestos,pa_hoja_10)&amp;"")&lt;&gt;""),"Se verificará: "&amp;(INDEX(pa_res_supuestos,pa_hoja_10)&amp;"")&amp;".","")</f>
        <v/>
      </c>
    </row>
    <row r="91" spans="2:2">
      <c r="B91" s="3">
        <f>IF(pa_completo_10,"Se informará: "&amp;(INDEX(pa_res_reportar,pa_hoja_10)&amp;"")&amp;".","")</f>
        <v/>
      </c>
    </row>
    <row r="92" spans="2:2">
      <c r="B92" s="3">
        <f>IF(AND(pa_completo_10,(INDEX(pa_res_alternativa,pa_hoja_10)&amp;"")&lt;&gt;""),"Si no se cumplen los supuestos, "&amp;(INDEX(pa_res_alternativa,pa_hoja_10)&amp;""),"")</f>
        <v/>
      </c>
    </row>
    <row r="94" spans="2:2">
      <c r="B94" s="12">
        <f>IF(pa_objetivo_texto_11="","","Objetivo "&amp;pa_n_11&amp;": "&amp;pa_objetivo_texto_11)</f>
        <v/>
      </c>
    </row>
    <row r="95" spans="2:2">
      <c r="B95" s="3">
        <f>IF(AND(pa_objetivo_texto_11&lt;&gt;"",pa_hipotesis_11&lt;&gt;""),"Hipótesis: "&amp;pa_hipotesis_11,"")</f>
        <v/>
      </c>
    </row>
    <row r="96" spans="2:2">
      <c r="B96" s="3">
        <f>IF(AND(pa_objetivo_texto_11&lt;&gt;"",pa_variable_y_11&lt;&gt;""),"Variables: "&amp;pa_variable_y_11&amp;IF(pa_variable_x_11=""," (una sola variable)"," y "&amp;pa_variable_x_11),"")</f>
        <v/>
      </c>
    </row>
    <row r="97" spans="2:2">
      <c r="B97" s="3">
        <f>IF(pa_completo_11,"Prueba: "&amp;(INDEX(pa_res_prueba,pa_hoja_11)&amp;"")&amp;". "&amp;(INDEX(pa_res_porque,pa_hoja_11)&amp;""),IF(pa_objetivo_texto_11="","","Prueba: falta responder "&amp;pa_faltan_11&amp;"."))</f>
        <v/>
      </c>
    </row>
    <row r="98" spans="2:2">
      <c r="B98" s="3">
        <f>IF(AND(pa_completo_11,(INDEX(pa_res_supuestos,pa_hoja_11)&amp;"")&lt;&gt;""),"Se verificará: "&amp;(INDEX(pa_res_supuestos,pa_hoja_11)&amp;"")&amp;".","")</f>
        <v/>
      </c>
    </row>
    <row r="99" spans="2:2">
      <c r="B99" s="3">
        <f>IF(pa_completo_11,"Se informará: "&amp;(INDEX(pa_res_reportar,pa_hoja_11)&amp;"")&amp;".","")</f>
        <v/>
      </c>
    </row>
    <row r="100" spans="2:2">
      <c r="B100" s="3">
        <f>IF(AND(pa_completo_11,(INDEX(pa_res_alternativa,pa_hoja_11)&amp;"")&lt;&gt;""),"Si no se cumplen los supuestos, "&amp;(INDEX(pa_res_alternativa,pa_hoja_11)&amp;""),"")</f>
        <v/>
      </c>
    </row>
    <row r="102" spans="2:2">
      <c r="B102" s="12">
        <f>IF(pa_objetivo_texto_12="","","Objetivo "&amp;pa_n_12&amp;": "&amp;pa_objetivo_texto_12)</f>
        <v/>
      </c>
    </row>
    <row r="103" spans="2:2">
      <c r="B103" s="3">
        <f>IF(AND(pa_objetivo_texto_12&lt;&gt;"",pa_hipotesis_12&lt;&gt;""),"Hipótesis: "&amp;pa_hipotesis_12,"")</f>
        <v/>
      </c>
    </row>
    <row r="104" spans="2:2">
      <c r="B104" s="3">
        <f>IF(AND(pa_objetivo_texto_12&lt;&gt;"",pa_variable_y_12&lt;&gt;""),"Variables: "&amp;pa_variable_y_12&amp;IF(pa_variable_x_12=""," (una sola variable)"," y "&amp;pa_variable_x_12),"")</f>
        <v/>
      </c>
    </row>
    <row r="105" spans="2:2">
      <c r="B105" s="3">
        <f>IF(pa_completo_12,"Prueba: "&amp;(INDEX(pa_res_prueba,pa_hoja_12)&amp;"")&amp;". "&amp;(INDEX(pa_res_porque,pa_hoja_12)&amp;""),IF(pa_objetivo_texto_12="","","Prueba: falta responder "&amp;pa_faltan_12&amp;"."))</f>
        <v/>
      </c>
    </row>
    <row r="106" spans="2:2">
      <c r="B106" s="3">
        <f>IF(AND(pa_completo_12,(INDEX(pa_res_supuestos,pa_hoja_12)&amp;"")&lt;&gt;""),"Se verificará: "&amp;(INDEX(pa_res_supuestos,pa_hoja_12)&amp;"")&amp;".","")</f>
        <v/>
      </c>
    </row>
    <row r="107" spans="2:2">
      <c r="B107" s="3">
        <f>IF(pa_completo_12,"Se informará: "&amp;(INDEX(pa_res_reportar,pa_hoja_12)&amp;"")&amp;".","")</f>
        <v/>
      </c>
    </row>
    <row r="108" spans="2:2">
      <c r="B108" s="3">
        <f>IF(AND(pa_completo_12,(INDEX(pa_res_alternativa,pa_hoja_12)&amp;"")&lt;&gt;""),"Si no se cumplen los supuestos, "&amp;(INDEX(pa_res_alternativa,pa_hoja_12)&amp;""),"")</f>
        <v/>
      </c>
    </row>
    <row r="110" spans="2:2">
      <c r="B110" s="12">
        <f>IF(pa_objetivo_texto_13="","","Objetivo "&amp;pa_n_13&amp;": "&amp;pa_objetivo_texto_13)</f>
        <v/>
      </c>
    </row>
    <row r="111" spans="2:2">
      <c r="B111" s="3">
        <f>IF(AND(pa_objetivo_texto_13&lt;&gt;"",pa_hipotesis_13&lt;&gt;""),"Hipótesis: "&amp;pa_hipotesis_13,"")</f>
        <v/>
      </c>
    </row>
    <row r="112" spans="2:2">
      <c r="B112" s="3">
        <f>IF(AND(pa_objetivo_texto_13&lt;&gt;"",pa_variable_y_13&lt;&gt;""),"Variables: "&amp;pa_variable_y_13&amp;IF(pa_variable_x_13=""," (una sola variable)"," y "&amp;pa_variable_x_13),"")</f>
        <v/>
      </c>
    </row>
    <row r="113" spans="2:2">
      <c r="B113" s="3">
        <f>IF(pa_completo_13,"Prueba: "&amp;(INDEX(pa_res_prueba,pa_hoja_13)&amp;"")&amp;". "&amp;(INDEX(pa_res_porque,pa_hoja_13)&amp;""),IF(pa_objetivo_texto_13="","","Prueba: falta responder "&amp;pa_faltan_13&amp;"."))</f>
        <v/>
      </c>
    </row>
    <row r="114" spans="2:2">
      <c r="B114" s="3">
        <f>IF(AND(pa_completo_13,(INDEX(pa_res_supuestos,pa_hoja_13)&amp;"")&lt;&gt;""),"Se verificará: "&amp;(INDEX(pa_res_supuestos,pa_hoja_13)&amp;"")&amp;".","")</f>
        <v/>
      </c>
    </row>
    <row r="115" spans="2:2">
      <c r="B115" s="3">
        <f>IF(pa_completo_13,"Se informará: "&amp;(INDEX(pa_res_reportar,pa_hoja_13)&amp;"")&amp;".","")</f>
        <v/>
      </c>
    </row>
    <row r="116" spans="2:2">
      <c r="B116" s="3">
        <f>IF(AND(pa_completo_13,(INDEX(pa_res_alternativa,pa_hoja_13)&amp;"")&lt;&gt;""),"Si no se cumplen los supuestos, "&amp;(INDEX(pa_res_alternativa,pa_hoja_13)&amp;""),"")</f>
        <v/>
      </c>
    </row>
    <row r="118" spans="2:2">
      <c r="B118" s="12">
        <f>IF(pa_objetivo_texto_14="","","Objetivo "&amp;pa_n_14&amp;": "&amp;pa_objetivo_texto_14)</f>
        <v/>
      </c>
    </row>
    <row r="119" spans="2:2">
      <c r="B119" s="3">
        <f>IF(AND(pa_objetivo_texto_14&lt;&gt;"",pa_hipotesis_14&lt;&gt;""),"Hipótesis: "&amp;pa_hipotesis_14,"")</f>
        <v/>
      </c>
    </row>
    <row r="120" spans="2:2">
      <c r="B120" s="3">
        <f>IF(AND(pa_objetivo_texto_14&lt;&gt;"",pa_variable_y_14&lt;&gt;""),"Variables: "&amp;pa_variable_y_14&amp;IF(pa_variable_x_14=""," (una sola variable)"," y "&amp;pa_variable_x_14),"")</f>
        <v/>
      </c>
    </row>
    <row r="121" spans="2:2">
      <c r="B121" s="3">
        <f>IF(pa_completo_14,"Prueba: "&amp;(INDEX(pa_res_prueba,pa_hoja_14)&amp;"")&amp;". "&amp;(INDEX(pa_res_porque,pa_hoja_14)&amp;""),IF(pa_objetivo_texto_14="","","Prueba: falta responder "&amp;pa_faltan_14&amp;"."))</f>
        <v/>
      </c>
    </row>
    <row r="122" spans="2:2">
      <c r="B122" s="3">
        <f>IF(AND(pa_completo_14,(INDEX(pa_res_supuestos,pa_hoja_14)&amp;"")&lt;&gt;""),"Se verificará: "&amp;(INDEX(pa_res_supuestos,pa_hoja_14)&amp;"")&amp;".","")</f>
        <v/>
      </c>
    </row>
    <row r="123" spans="2:2">
      <c r="B123" s="3">
        <f>IF(pa_completo_14,"Se informará: "&amp;(INDEX(pa_res_reportar,pa_hoja_14)&amp;"")&amp;".","")</f>
        <v/>
      </c>
    </row>
    <row r="124" spans="2:2">
      <c r="B124" s="3">
        <f>IF(AND(pa_completo_14,(INDEX(pa_res_alternativa,pa_hoja_14)&amp;"")&lt;&gt;""),"Si no se cumplen los supuestos, "&amp;(INDEX(pa_res_alternativa,pa_hoja_14)&amp;""),"")</f>
        <v/>
      </c>
    </row>
    <row r="126" spans="2:2">
      <c r="B126" s="12">
        <f>IF(pa_objetivo_texto_15="","","Objetivo "&amp;pa_n_15&amp;": "&amp;pa_objetivo_texto_15)</f>
        <v/>
      </c>
    </row>
    <row r="127" spans="2:2">
      <c r="B127" s="3">
        <f>IF(AND(pa_objetivo_texto_15&lt;&gt;"",pa_hipotesis_15&lt;&gt;""),"Hipótesis: "&amp;pa_hipotesis_15,"")</f>
        <v/>
      </c>
    </row>
    <row r="128" spans="2:2">
      <c r="B128" s="3">
        <f>IF(AND(pa_objetivo_texto_15&lt;&gt;"",pa_variable_y_15&lt;&gt;""),"Variables: "&amp;pa_variable_y_15&amp;IF(pa_variable_x_15=""," (una sola variable)"," y "&amp;pa_variable_x_15),"")</f>
        <v/>
      </c>
    </row>
    <row r="129" spans="2:2">
      <c r="B129" s="3">
        <f>IF(pa_completo_15,"Prueba: "&amp;(INDEX(pa_res_prueba,pa_hoja_15)&amp;"")&amp;". "&amp;(INDEX(pa_res_porque,pa_hoja_15)&amp;""),IF(pa_objetivo_texto_15="","","Prueba: falta responder "&amp;pa_faltan_15&amp;"."))</f>
        <v/>
      </c>
    </row>
    <row r="130" spans="2:2">
      <c r="B130" s="3">
        <f>IF(AND(pa_completo_15,(INDEX(pa_res_supuestos,pa_hoja_15)&amp;"")&lt;&gt;""),"Se verificará: "&amp;(INDEX(pa_res_supuestos,pa_hoja_15)&amp;"")&amp;".","")</f>
        <v/>
      </c>
    </row>
    <row r="131" spans="2:2">
      <c r="B131" s="3">
        <f>IF(pa_completo_15,"Se informará: "&amp;(INDEX(pa_res_reportar,pa_hoja_15)&amp;"")&amp;".","")</f>
        <v/>
      </c>
    </row>
    <row r="132" spans="2:2">
      <c r="B132" s="3">
        <f>IF(AND(pa_completo_15,(INDEX(pa_res_alternativa,pa_hoja_15)&amp;"")&lt;&gt;""),"Si no se cumplen los supuestos, "&amp;(INDEX(pa_res_alternativa,pa_hoja_15)&amp;""),"")</f>
        <v/>
      </c>
    </row>
    <row r="134" spans="2:2">
      <c r="B134" s="12">
        <f>IF(pa_objetivo_texto_16="","","Objetivo "&amp;pa_n_16&amp;": "&amp;pa_objetivo_texto_16)</f>
        <v/>
      </c>
    </row>
    <row r="135" spans="2:2">
      <c r="B135" s="3">
        <f>IF(AND(pa_objetivo_texto_16&lt;&gt;"",pa_hipotesis_16&lt;&gt;""),"Hipótesis: "&amp;pa_hipotesis_16,"")</f>
        <v/>
      </c>
    </row>
    <row r="136" spans="2:2">
      <c r="B136" s="3">
        <f>IF(AND(pa_objetivo_texto_16&lt;&gt;"",pa_variable_y_16&lt;&gt;""),"Variables: "&amp;pa_variable_y_16&amp;IF(pa_variable_x_16=""," (una sola variable)"," y "&amp;pa_variable_x_16),"")</f>
        <v/>
      </c>
    </row>
    <row r="137" spans="2:2">
      <c r="B137" s="3">
        <f>IF(pa_completo_16,"Prueba: "&amp;(INDEX(pa_res_prueba,pa_hoja_16)&amp;"")&amp;". "&amp;(INDEX(pa_res_porque,pa_hoja_16)&amp;""),IF(pa_objetivo_texto_16="","","Prueba: falta responder "&amp;pa_faltan_16&amp;"."))</f>
        <v/>
      </c>
    </row>
    <row r="138" spans="2:2">
      <c r="B138" s="3">
        <f>IF(AND(pa_completo_16,(INDEX(pa_res_supuestos,pa_hoja_16)&amp;"")&lt;&gt;""),"Se verificará: "&amp;(INDEX(pa_res_supuestos,pa_hoja_16)&amp;"")&amp;".","")</f>
        <v/>
      </c>
    </row>
    <row r="139" spans="2:2">
      <c r="B139" s="3">
        <f>IF(pa_completo_16,"Se informará: "&amp;(INDEX(pa_res_reportar,pa_hoja_16)&amp;"")&amp;".","")</f>
        <v/>
      </c>
    </row>
    <row r="140" spans="2:2">
      <c r="B140" s="3">
        <f>IF(AND(pa_completo_16,(INDEX(pa_res_alternativa,pa_hoja_16)&amp;"")&lt;&gt;""),"Si no se cumplen los supuestos, "&amp;(INDEX(pa_res_alternativa,pa_hoja_16)&amp;""),"")</f>
        <v/>
      </c>
    </row>
    <row r="142" spans="2:2">
      <c r="B142" s="12">
        <f>IF(pa_objetivo_texto_17="","","Objetivo "&amp;pa_n_17&amp;": "&amp;pa_objetivo_texto_17)</f>
        <v/>
      </c>
    </row>
    <row r="143" spans="2:2">
      <c r="B143" s="3">
        <f>IF(AND(pa_objetivo_texto_17&lt;&gt;"",pa_hipotesis_17&lt;&gt;""),"Hipótesis: "&amp;pa_hipotesis_17,"")</f>
        <v/>
      </c>
    </row>
    <row r="144" spans="2:2">
      <c r="B144" s="3">
        <f>IF(AND(pa_objetivo_texto_17&lt;&gt;"",pa_variable_y_17&lt;&gt;""),"Variables: "&amp;pa_variable_y_17&amp;IF(pa_variable_x_17=""," (una sola variable)"," y "&amp;pa_variable_x_17),"")</f>
        <v/>
      </c>
    </row>
    <row r="145" spans="2:2">
      <c r="B145" s="3">
        <f>IF(pa_completo_17,"Prueba: "&amp;(INDEX(pa_res_prueba,pa_hoja_17)&amp;"")&amp;". "&amp;(INDEX(pa_res_porque,pa_hoja_17)&amp;""),IF(pa_objetivo_texto_17="","","Prueba: falta responder "&amp;pa_faltan_17&amp;"."))</f>
        <v/>
      </c>
    </row>
    <row r="146" spans="2:2">
      <c r="B146" s="3">
        <f>IF(AND(pa_completo_17,(INDEX(pa_res_supuestos,pa_hoja_17)&amp;"")&lt;&gt;""),"Se verificará: "&amp;(INDEX(pa_res_supuestos,pa_hoja_17)&amp;"")&amp;".","")</f>
        <v/>
      </c>
    </row>
    <row r="147" spans="2:2">
      <c r="B147" s="3">
        <f>IF(pa_completo_17,"Se informará: "&amp;(INDEX(pa_res_reportar,pa_hoja_17)&amp;"")&amp;".","")</f>
        <v/>
      </c>
    </row>
    <row r="148" spans="2:2">
      <c r="B148" s="3">
        <f>IF(AND(pa_completo_17,(INDEX(pa_res_alternativa,pa_hoja_17)&amp;"")&lt;&gt;""),"Si no se cumplen los supuestos, "&amp;(INDEX(pa_res_alternativa,pa_hoja_17)&amp;""),"")</f>
        <v/>
      </c>
    </row>
    <row r="150" spans="2:2">
      <c r="B150" s="12">
        <f>IF(pa_objetivo_texto_18="","","Objetivo "&amp;pa_n_18&amp;": "&amp;pa_objetivo_texto_18)</f>
        <v/>
      </c>
    </row>
    <row r="151" spans="2:2">
      <c r="B151" s="3">
        <f>IF(AND(pa_objetivo_texto_18&lt;&gt;"",pa_hipotesis_18&lt;&gt;""),"Hipótesis: "&amp;pa_hipotesis_18,"")</f>
        <v/>
      </c>
    </row>
    <row r="152" spans="2:2">
      <c r="B152" s="3">
        <f>IF(AND(pa_objetivo_texto_18&lt;&gt;"",pa_variable_y_18&lt;&gt;""),"Variables: "&amp;pa_variable_y_18&amp;IF(pa_variable_x_18=""," (una sola variable)"," y "&amp;pa_variable_x_18),"")</f>
        <v/>
      </c>
    </row>
    <row r="153" spans="2:2">
      <c r="B153" s="3">
        <f>IF(pa_completo_18,"Prueba: "&amp;(INDEX(pa_res_prueba,pa_hoja_18)&amp;"")&amp;". "&amp;(INDEX(pa_res_porque,pa_hoja_18)&amp;""),IF(pa_objetivo_texto_18="","","Prueba: falta responder "&amp;pa_faltan_18&amp;"."))</f>
        <v/>
      </c>
    </row>
    <row r="154" spans="2:2">
      <c r="B154" s="3">
        <f>IF(AND(pa_completo_18,(INDEX(pa_res_supuestos,pa_hoja_18)&amp;"")&lt;&gt;""),"Se verificará: "&amp;(INDEX(pa_res_supuestos,pa_hoja_18)&amp;"")&amp;".","")</f>
        <v/>
      </c>
    </row>
    <row r="155" spans="2:2">
      <c r="B155" s="3">
        <f>IF(pa_completo_18,"Se informará: "&amp;(INDEX(pa_res_reportar,pa_hoja_18)&amp;"")&amp;".","")</f>
        <v/>
      </c>
    </row>
    <row r="156" spans="2:2">
      <c r="B156" s="3">
        <f>IF(AND(pa_completo_18,(INDEX(pa_res_alternativa,pa_hoja_18)&amp;"")&lt;&gt;""),"Si no se cumplen los supuestos, "&amp;(INDEX(pa_res_alternativa,pa_hoja_18)&amp;""),"")</f>
        <v/>
      </c>
    </row>
    <row r="158" spans="2:2">
      <c r="B158" s="12">
        <f>IF(pa_objetivo_texto_19="","","Objetivo "&amp;pa_n_19&amp;": "&amp;pa_objetivo_texto_19)</f>
        <v/>
      </c>
    </row>
    <row r="159" spans="2:2">
      <c r="B159" s="3">
        <f>IF(AND(pa_objetivo_texto_19&lt;&gt;"",pa_hipotesis_19&lt;&gt;""),"Hipótesis: "&amp;pa_hipotesis_19,"")</f>
        <v/>
      </c>
    </row>
    <row r="160" spans="2:2">
      <c r="B160" s="3">
        <f>IF(AND(pa_objetivo_texto_19&lt;&gt;"",pa_variable_y_19&lt;&gt;""),"Variables: "&amp;pa_variable_y_19&amp;IF(pa_variable_x_19=""," (una sola variable)"," y "&amp;pa_variable_x_19),"")</f>
        <v/>
      </c>
    </row>
    <row r="161" spans="2:2">
      <c r="B161" s="3">
        <f>IF(pa_completo_19,"Prueba: "&amp;(INDEX(pa_res_prueba,pa_hoja_19)&amp;"")&amp;". "&amp;(INDEX(pa_res_porque,pa_hoja_19)&amp;""),IF(pa_objetivo_texto_19="","","Prueba: falta responder "&amp;pa_faltan_19&amp;"."))</f>
        <v/>
      </c>
    </row>
    <row r="162" spans="2:2">
      <c r="B162" s="3">
        <f>IF(AND(pa_completo_19,(INDEX(pa_res_supuestos,pa_hoja_19)&amp;"")&lt;&gt;""),"Se verificará: "&amp;(INDEX(pa_res_supuestos,pa_hoja_19)&amp;"")&amp;".","")</f>
        <v/>
      </c>
    </row>
    <row r="163" spans="2:2">
      <c r="B163" s="3">
        <f>IF(pa_completo_19,"Se informará: "&amp;(INDEX(pa_res_reportar,pa_hoja_19)&amp;"")&amp;".","")</f>
        <v/>
      </c>
    </row>
    <row r="164" spans="2:2">
      <c r="B164" s="3">
        <f>IF(AND(pa_completo_19,(INDEX(pa_res_alternativa,pa_hoja_19)&amp;"")&lt;&gt;""),"Si no se cumplen los supuestos, "&amp;(INDEX(pa_res_alternativa,pa_hoja_19)&amp;""),"")</f>
        <v/>
      </c>
    </row>
    <row r="166" spans="2:2">
      <c r="B166" s="12">
        <f>IF(pa_objetivo_texto_20="","","Objetivo "&amp;pa_n_20&amp;": "&amp;pa_objetivo_texto_20)</f>
        <v/>
      </c>
    </row>
    <row r="167" spans="2:2">
      <c r="B167" s="3">
        <f>IF(AND(pa_objetivo_texto_20&lt;&gt;"",pa_hipotesis_20&lt;&gt;""),"Hipótesis: "&amp;pa_hipotesis_20,"")</f>
        <v/>
      </c>
    </row>
    <row r="168" spans="2:2">
      <c r="B168" s="3">
        <f>IF(AND(pa_objetivo_texto_20&lt;&gt;"",pa_variable_y_20&lt;&gt;""),"Variables: "&amp;pa_variable_y_20&amp;IF(pa_variable_x_20=""," (una sola variable)"," y "&amp;pa_variable_x_20),"")</f>
        <v/>
      </c>
    </row>
    <row r="169" spans="2:2">
      <c r="B169" s="3">
        <f>IF(pa_completo_20,"Prueba: "&amp;(INDEX(pa_res_prueba,pa_hoja_20)&amp;"")&amp;". "&amp;(INDEX(pa_res_porque,pa_hoja_20)&amp;""),IF(pa_objetivo_texto_20="","","Prueba: falta responder "&amp;pa_faltan_20&amp;"."))</f>
        <v/>
      </c>
    </row>
    <row r="170" spans="2:2">
      <c r="B170" s="3">
        <f>IF(AND(pa_completo_20,(INDEX(pa_res_supuestos,pa_hoja_20)&amp;"")&lt;&gt;""),"Se verificará: "&amp;(INDEX(pa_res_supuestos,pa_hoja_20)&amp;"")&amp;".","")</f>
        <v/>
      </c>
    </row>
    <row r="171" spans="2:2">
      <c r="B171" s="3">
        <f>IF(pa_completo_20,"Se informará: "&amp;(INDEX(pa_res_reportar,pa_hoja_20)&amp;"")&amp;".","")</f>
        <v/>
      </c>
    </row>
    <row r="172" spans="2:2">
      <c r="B172" s="3">
        <f>IF(AND(pa_completo_20,(INDEX(pa_res_alternativa,pa_hoja_20)&amp;"")&lt;&gt;""),"Si no se cumplen los supuestos, "&amp;(INDEX(pa_res_alternativa,pa_hoja_20)&amp;""),"")</f>
        <v/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1299"/>
  <sheetViews>
    <sheetView workbookViewId="0"/>
  </sheetViews>
  <sheetFormatPr defaultRowHeight="15"/>
  <sheetData>
    <row r="1" spans="1:43">
      <c r="A1" t="s">
        <v>89</v>
      </c>
    </row>
    <row r="3" spans="1:43">
      <c r="A3" s="9" t="s">
        <v>90</v>
      </c>
      <c r="B3" s="9" t="s">
        <v>91</v>
      </c>
      <c r="C3" s="9" t="s">
        <v>92</v>
      </c>
      <c r="E3" s="9" t="s">
        <v>1398</v>
      </c>
      <c r="F3" s="9" t="s">
        <v>1399</v>
      </c>
      <c r="G3" s="9" t="s">
        <v>1400</v>
      </c>
      <c r="H3" s="9" t="s">
        <v>1401</v>
      </c>
      <c r="I3" s="9" t="s">
        <v>1402</v>
      </c>
      <c r="J3" s="9" t="s">
        <v>1403</v>
      </c>
      <c r="K3" s="9" t="s">
        <v>1404</v>
      </c>
      <c r="L3" s="9" t="s">
        <v>1405</v>
      </c>
      <c r="N3" s="9" t="s">
        <v>44</v>
      </c>
      <c r="Q3" s="9" t="s">
        <v>1648</v>
      </c>
      <c r="R3" s="9" t="s">
        <v>1649</v>
      </c>
      <c r="S3" s="9" t="s">
        <v>1650</v>
      </c>
      <c r="T3" s="9" t="s">
        <v>1651</v>
      </c>
      <c r="U3" s="9" t="s">
        <v>1652</v>
      </c>
      <c r="V3" s="9" t="s">
        <v>1653</v>
      </c>
      <c r="W3" s="9" t="s">
        <v>1654</v>
      </c>
      <c r="X3" s="9" t="s">
        <v>1655</v>
      </c>
      <c r="Y3" s="9" t="s">
        <v>1656</v>
      </c>
      <c r="Z3" s="9" t="s">
        <v>1657</v>
      </c>
      <c r="AA3" s="9" t="s">
        <v>1658</v>
      </c>
      <c r="AB3" s="9" t="s">
        <v>1659</v>
      </c>
      <c r="AC3" s="9" t="s">
        <v>1660</v>
      </c>
      <c r="AD3" s="9" t="s">
        <v>1661</v>
      </c>
      <c r="AE3" s="9" t="s">
        <v>1662</v>
      </c>
      <c r="AF3" s="9" t="s">
        <v>1663</v>
      </c>
      <c r="AG3" s="9" t="s">
        <v>1664</v>
      </c>
      <c r="AH3" s="9" t="s">
        <v>1665</v>
      </c>
      <c r="AI3" s="9" t="s">
        <v>1666</v>
      </c>
      <c r="AJ3" s="9" t="s">
        <v>1667</v>
      </c>
      <c r="AK3" s="9" t="s">
        <v>1668</v>
      </c>
      <c r="AL3" s="9" t="s">
        <v>1669</v>
      </c>
      <c r="AM3" s="9" t="s">
        <v>1670</v>
      </c>
      <c r="AN3" s="9" t="s">
        <v>1671</v>
      </c>
      <c r="AO3" s="9" t="s">
        <v>1672</v>
      </c>
      <c r="AP3" s="9" t="s">
        <v>1673</v>
      </c>
      <c r="AQ3" s="9" t="s">
        <v>1674</v>
      </c>
    </row>
    <row r="4" spans="1:43">
      <c r="A4" t="s">
        <v>93</v>
      </c>
      <c r="B4" t="s">
        <v>94</v>
      </c>
      <c r="C4">
        <v>0</v>
      </c>
      <c r="E4" t="s">
        <v>1406</v>
      </c>
      <c r="F4" t="s">
        <v>1407</v>
      </c>
      <c r="G4" t="s">
        <v>1408</v>
      </c>
      <c r="H4" t="s">
        <v>1409</v>
      </c>
      <c r="I4" t="s">
        <v>1410</v>
      </c>
      <c r="J4" t="s">
        <v>1411</v>
      </c>
      <c r="K4" t="s">
        <v>1410</v>
      </c>
      <c r="L4" t="s">
        <v>1412</v>
      </c>
      <c r="N4" t="s">
        <v>68</v>
      </c>
      <c r="O4" t="s">
        <v>1626</v>
      </c>
      <c r="Q4" t="str">
        <f>IFERROR(INDEX(pa_val_objetivo,MATCH(Objetivos!$F$6,pa_tit_objetivo,0)),INDEX(pa_val_objetivo,1))</f>
        <v>estimar</v>
      </c>
      <c r="R4" t="str">
        <f>IFERROR(INDEX(pa_val_tipoY,MATCH(Objetivos!$G$6,pa_tit_tipoY,0)),INDEX(pa_val_tipoY,1))</f>
        <v>cuantitativa</v>
      </c>
      <c r="S4" t="str">
        <f>IFERROR(INDEX(pa_val_grupos,MATCH(Objetivos!$H$6,pa_tit_grupos,0)),INDEX(pa_val_grupos,1))</f>
        <v>uno</v>
      </c>
      <c r="T4" t="str">
        <f>IFERROR(INDEX(pa_val_relacion,MATCH(Objetivos!$I$6,pa_tit_relacion,0)),INDEX(pa_val_relacion,1))</f>
        <v>independientes</v>
      </c>
      <c r="U4" t="str">
        <f>IFERROR(INDEX(pa_val_tipoX,MATCH(Objetivos!$J$6,pa_tit_tipoX,0)),INDEX(pa_val_tipoX,1))</f>
        <v>cuantitativa</v>
      </c>
      <c r="V4" t="str">
        <f>IFERROR(INDEX(pa_val_tamano,MATCH(Objetivos!$K$6,pa_tit_tamano,0)),INDEX(pa_val_tamano,1))</f>
        <v>grande</v>
      </c>
      <c r="W4" t="str">
        <f>IFERROR(INDEX(pa_val_forma,MATCH(Objetivos!$L$6,pa_tit_forma,0)),INDEX(pa_val_forma,1))</f>
        <v>simetrica</v>
      </c>
      <c r="X4" t="str">
        <f>Q4&amp;"|"&amp;R4&amp;"|"&amp;S4&amp;"|"&amp;T4&amp;"|"&amp;U4&amp;"|"&amp;V4&amp;"|"&amp;W4</f>
        <v>estimar|cuantitativa|uno|independientes|cuantitativa|grande|simetrica</v>
      </c>
      <c r="Y4">
        <f>MATCH(X4,pa_claves,0)</f>
        <v>652.0</v>
      </c>
      <c r="Z4" t="str">
        <f>INDEX(pa_mascaras,Y4)</f>
        <v>1110010</v>
      </c>
      <c r="AA4">
        <f>INDEX(pa_hojas,Y4)+1</f>
        <v>23.0</v>
      </c>
      <c r="AB4">
        <f>AQ4</f>
        <v/>
      </c>
      <c r="AC4" t="b">
        <f>AND(Objetivos!$B$6&lt;&gt;"",AB4="")</f>
        <v>1</v>
      </c>
      <c r="AD4">
        <f>IF(AND(MID(Z4,1,1)="1",Objetivos!$F$6=""),"qué se busca","")</f>
        <v/>
      </c>
      <c r="AE4">
        <f>IF(AND(MID(Z4,2,1)="1",Objetivos!$G$6=""),"el tipo de la variable principal","")</f>
        <v/>
      </c>
      <c r="AF4">
        <f>IF(AND(MID(Z4,3,1)="1",Objetivos!$H$6=""),"cuántos grupos","")</f>
        <v/>
      </c>
      <c r="AG4">
        <f>IF(AND(MID(Z4,4,1)="1",Objetivos!$I$6=""),"si los grupos son independientes o relacionados","")</f>
        <v/>
      </c>
      <c r="AH4">
        <f>IF(AND(MID(Z4,5,1)="1",Objetivos!$J$6=""),"el tipo de la otra variable","")</f>
        <v/>
      </c>
      <c r="AI4">
        <f>IF(AND(MID(Z4,6,1)="1",Objetivos!$K$6=""),"el tamaño de la muestra","")</f>
        <v/>
      </c>
      <c r="AJ4">
        <f>IF(AND(MID(Z4,7,1)="1",Objetivos!$L$6=""),"la forma de la distribución","")</f>
        <v/>
      </c>
      <c r="AK4">
        <f>""&amp;IF(AD4="","",IF(""="",""," y ")&amp;AD4)</f>
        <v/>
      </c>
      <c r="AL4">
        <f>AK4&amp;IF(AE4="","",IF(AK4="",""," y ")&amp;AE4)</f>
        <v/>
      </c>
      <c r="AM4">
        <f>AL4&amp;IF(AF4="","",IF(AL4="",""," y ")&amp;AF4)</f>
        <v/>
      </c>
      <c r="AN4">
        <f>AM4&amp;IF(AG4="","",IF(AM4="",""," y ")&amp;AG4)</f>
        <v/>
      </c>
      <c r="AO4">
        <f>AN4&amp;IF(AH4="","",IF(AN4="",""," y ")&amp;AH4)</f>
        <v/>
      </c>
      <c r="AP4">
        <f>AO4&amp;IF(AI4="","",IF(AO4="",""," y ")&amp;AI4)</f>
        <v/>
      </c>
      <c r="AQ4">
        <f>AP4&amp;IF(AJ4="","",IF(AP4="",""," y ")&amp;AJ4)</f>
        <v/>
      </c>
    </row>
    <row r="5" spans="1:43">
      <c r="A5" t="s">
        <v>95</v>
      </c>
      <c r="B5" t="s">
        <v>94</v>
      </c>
      <c r="C5">
        <v>1</v>
      </c>
      <c r="E5" t="s">
        <v>1413</v>
      </c>
      <c r="F5" t="s">
        <v>1414</v>
      </c>
      <c r="G5" t="s">
        <v>1415</v>
      </c>
      <c r="H5" t="s">
        <v>1416</v>
      </c>
      <c r="I5" t="s">
        <v>1417</v>
      </c>
      <c r="J5" t="s">
        <v>1418</v>
      </c>
      <c r="K5" t="s">
        <v>1410</v>
      </c>
      <c r="L5" t="s">
        <v>1419</v>
      </c>
      <c r="N5" t="s">
        <v>80</v>
      </c>
      <c r="O5" t="s">
        <v>1627</v>
      </c>
      <c r="Q5" t="str">
        <f>IFERROR(INDEX(pa_val_objetivo,MATCH(Objetivos!$F$7,pa_tit_objetivo,0)),INDEX(pa_val_objetivo,1))</f>
        <v>comparar</v>
      </c>
      <c r="R5" t="str">
        <f>IFERROR(INDEX(pa_val_tipoY,MATCH(Objetivos!$G$7,pa_tit_tipoY,0)),INDEX(pa_val_tipoY,1))</f>
        <v>cuantitativa</v>
      </c>
      <c r="S5" t="str">
        <f>IFERROR(INDEX(pa_val_grupos,MATCH(Objetivos!$H$7,pa_tit_grupos,0)),INDEX(pa_val_grupos,1))</f>
        <v>dos</v>
      </c>
      <c r="T5" t="str">
        <f>IFERROR(INDEX(pa_val_relacion,MATCH(Objetivos!$I$7,pa_tit_relacion,0)),INDEX(pa_val_relacion,1))</f>
        <v>independientes</v>
      </c>
      <c r="U5" t="str">
        <f>IFERROR(INDEX(pa_val_tipoX,MATCH(Objetivos!$J$7,pa_tit_tipoX,0)),INDEX(pa_val_tipoX,1))</f>
        <v>cuantitativa</v>
      </c>
      <c r="V5" t="str">
        <f>IFERROR(INDEX(pa_val_tamano,MATCH(Objetivos!$K$7,pa_tit_tamano,0)),INDEX(pa_val_tamano,1))</f>
        <v>grande</v>
      </c>
      <c r="W5" t="str">
        <f>IFERROR(INDEX(pa_val_forma,MATCH(Objetivos!$L$7,pa_tit_forma,0)),INDEX(pa_val_forma,1))</f>
        <v>simetrica</v>
      </c>
      <c r="X5" t="str">
        <f>Q5&amp;"|"&amp;R5&amp;"|"&amp;S5&amp;"|"&amp;T5&amp;"|"&amp;U5&amp;"|"&amp;V5&amp;"|"&amp;W5</f>
        <v>comparar|cuantitativa|dos|independientes|cuantitativa|grande|simetrica</v>
      </c>
      <c r="Y5">
        <f>MATCH(X5,pa_claves,0)</f>
        <v>40.0</v>
      </c>
      <c r="Z5" t="str">
        <f>INDEX(pa_mascaras,Y5)</f>
        <v>1111010</v>
      </c>
      <c r="AA5">
        <f>INDEX(pa_hojas,Y5)+1</f>
        <v>3.0</v>
      </c>
      <c r="AB5">
        <f>AQ5</f>
        <v/>
      </c>
      <c r="AC5" t="b">
        <f>AND(Objetivos!$B$7&lt;&gt;"",AB5="")</f>
        <v>1</v>
      </c>
      <c r="AD5">
        <f>IF(AND(MID(Z5,1,1)="1",Objetivos!$F$7=""),"qué se busca","")</f>
        <v/>
      </c>
      <c r="AE5">
        <f>IF(AND(MID(Z5,2,1)="1",Objetivos!$G$7=""),"el tipo de la variable principal","")</f>
        <v/>
      </c>
      <c r="AF5">
        <f>IF(AND(MID(Z5,3,1)="1",Objetivos!$H$7=""),"cuántos grupos","")</f>
        <v/>
      </c>
      <c r="AG5">
        <f>IF(AND(MID(Z5,4,1)="1",Objetivos!$I$7=""),"si los grupos son independientes o relacionados","")</f>
        <v/>
      </c>
      <c r="AH5">
        <f>IF(AND(MID(Z5,5,1)="1",Objetivos!$J$7=""),"el tipo de la otra variable","")</f>
        <v/>
      </c>
      <c r="AI5">
        <f>IF(AND(MID(Z5,6,1)="1",Objetivos!$K$7=""),"el tamaño de la muestra","")</f>
        <v/>
      </c>
      <c r="AJ5">
        <f>IF(AND(MID(Z5,7,1)="1",Objetivos!$L$7=""),"la forma de la distribución","")</f>
        <v/>
      </c>
      <c r="AK5">
        <f>""&amp;IF(AD5="","",IF(""="",""," y ")&amp;AD5)</f>
        <v/>
      </c>
      <c r="AL5">
        <f>AK5&amp;IF(AE5="","",IF(AK5="",""," y ")&amp;AE5)</f>
        <v/>
      </c>
      <c r="AM5">
        <f>AL5&amp;IF(AF5="","",IF(AL5="",""," y ")&amp;AF5)</f>
        <v/>
      </c>
      <c r="AN5">
        <f>AM5&amp;IF(AG5="","",IF(AM5="",""," y ")&amp;AG5)</f>
        <v/>
      </c>
      <c r="AO5">
        <f>AN5&amp;IF(AH5="","",IF(AN5="",""," y ")&amp;AH5)</f>
        <v/>
      </c>
      <c r="AP5">
        <f>AO5&amp;IF(AI5="","",IF(AO5="",""," y ")&amp;AI5)</f>
        <v/>
      </c>
      <c r="AQ5">
        <f>AP5&amp;IF(AJ5="","",IF(AP5="",""," y ")&amp;AJ5)</f>
        <v/>
      </c>
    </row>
    <row r="6" spans="1:43">
      <c r="A6" t="s">
        <v>96</v>
      </c>
      <c r="B6" t="s">
        <v>94</v>
      </c>
      <c r="C6">
        <v>0</v>
      </c>
      <c r="E6" t="s">
        <v>1420</v>
      </c>
      <c r="F6" t="s">
        <v>1421</v>
      </c>
      <c r="G6" t="s">
        <v>1422</v>
      </c>
      <c r="H6" t="s">
        <v>1423</v>
      </c>
      <c r="I6" t="s">
        <v>1424</v>
      </c>
      <c r="J6" t="s">
        <v>1425</v>
      </c>
      <c r="K6" t="s">
        <v>1410</v>
      </c>
      <c r="L6" t="s">
        <v>1426</v>
      </c>
      <c r="N6" t="s">
        <v>60</v>
      </c>
      <c r="O6" t="s">
        <v>1628</v>
      </c>
      <c r="Q6" t="str">
        <f>IFERROR(INDEX(pa_val_objetivo,MATCH(Objetivos!$F$8,pa_tit_objetivo,0)),INDEX(pa_val_objetivo,1))</f>
        <v>comparar</v>
      </c>
      <c r="R6" t="str">
        <f>IFERROR(INDEX(pa_val_tipoY,MATCH(Objetivos!$G$8,pa_tit_tipoY,0)),INDEX(pa_val_tipoY,1))</f>
        <v>ordinal</v>
      </c>
      <c r="S6" t="str">
        <f>IFERROR(INDEX(pa_val_grupos,MATCH(Objetivos!$H$8,pa_tit_grupos,0)),INDEX(pa_val_grupos,1))</f>
        <v>tres</v>
      </c>
      <c r="T6" t="str">
        <f>IFERROR(INDEX(pa_val_relacion,MATCH(Objetivos!$I$8,pa_tit_relacion,0)),INDEX(pa_val_relacion,1))</f>
        <v>independientes</v>
      </c>
      <c r="U6" t="str">
        <f>IFERROR(INDEX(pa_val_tipoX,MATCH(Objetivos!$J$8,pa_tit_tipoX,0)),INDEX(pa_val_tipoX,1))</f>
        <v>cuantitativa</v>
      </c>
      <c r="V6" t="str">
        <f>IFERROR(INDEX(pa_val_tamano,MATCH(Objetivos!$K$8,pa_tit_tamano,0)),INDEX(pa_val_tamano,1))</f>
        <v>chico</v>
      </c>
      <c r="W6" t="str">
        <f>IFERROR(INDEX(pa_val_forma,MATCH(Objetivos!$L$8,pa_tit_forma,0)),INDEX(pa_val_forma,1))</f>
        <v>simetrica</v>
      </c>
      <c r="X6" t="str">
        <f>Q6&amp;"|"&amp;R6&amp;"|"&amp;S6&amp;"|"&amp;T6&amp;"|"&amp;U6&amp;"|"&amp;V6&amp;"|"&amp;W6</f>
        <v>comparar|ordinal|tres|independientes|cuantitativa|chico|simetrica</v>
      </c>
      <c r="Y6">
        <f>MATCH(X6,pa_claves,0)</f>
        <v>181.0</v>
      </c>
      <c r="Z6" t="str">
        <f>INDEX(pa_mascaras,Y6)</f>
        <v>1111000</v>
      </c>
      <c r="AA6">
        <f>INDEX(pa_hojas,Y6)+1</f>
        <v>13.0</v>
      </c>
      <c r="AB6">
        <f>AQ6</f>
        <v/>
      </c>
      <c r="AC6" t="b">
        <f>AND(Objetivos!$B$8&lt;&gt;"",AB6="")</f>
        <v>1</v>
      </c>
      <c r="AD6">
        <f>IF(AND(MID(Z6,1,1)="1",Objetivos!$F$8=""),"qué se busca","")</f>
        <v/>
      </c>
      <c r="AE6">
        <f>IF(AND(MID(Z6,2,1)="1",Objetivos!$G$8=""),"el tipo de la variable principal","")</f>
        <v/>
      </c>
      <c r="AF6">
        <f>IF(AND(MID(Z6,3,1)="1",Objetivos!$H$8=""),"cuántos grupos","")</f>
        <v/>
      </c>
      <c r="AG6">
        <f>IF(AND(MID(Z6,4,1)="1",Objetivos!$I$8=""),"si los grupos son independientes o relacionados","")</f>
        <v/>
      </c>
      <c r="AH6">
        <f>IF(AND(MID(Z6,5,1)="1",Objetivos!$J$8=""),"el tipo de la otra variable","")</f>
        <v/>
      </c>
      <c r="AI6">
        <f>IF(AND(MID(Z6,6,1)="1",Objetivos!$K$8=""),"el tamaño de la muestra","")</f>
        <v/>
      </c>
      <c r="AJ6">
        <f>IF(AND(MID(Z6,7,1)="1",Objetivos!$L$8=""),"la forma de la distribución","")</f>
        <v/>
      </c>
      <c r="AK6">
        <f>""&amp;IF(AD6="","",IF(""="",""," y ")&amp;AD6)</f>
        <v/>
      </c>
      <c r="AL6">
        <f>AK6&amp;IF(AE6="","",IF(AK6="",""," y ")&amp;AE6)</f>
        <v/>
      </c>
      <c r="AM6">
        <f>AL6&amp;IF(AF6="","",IF(AL6="",""," y ")&amp;AF6)</f>
        <v/>
      </c>
      <c r="AN6">
        <f>AM6&amp;IF(AG6="","",IF(AM6="",""," y ")&amp;AG6)</f>
        <v/>
      </c>
      <c r="AO6">
        <f>AN6&amp;IF(AH6="","",IF(AN6="",""," y ")&amp;AH6)</f>
        <v/>
      </c>
      <c r="AP6">
        <f>AO6&amp;IF(AI6="","",IF(AO6="",""," y ")&amp;AI6)</f>
        <v/>
      </c>
      <c r="AQ6">
        <f>AP6&amp;IF(AJ6="","",IF(AP6="",""," y ")&amp;AJ6)</f>
        <v/>
      </c>
    </row>
    <row r="7" spans="1:43">
      <c r="A7" t="s">
        <v>97</v>
      </c>
      <c r="B7" t="s">
        <v>98</v>
      </c>
      <c r="C7">
        <v>0</v>
      </c>
      <c r="E7" t="s">
        <v>1427</v>
      </c>
      <c r="F7" t="s">
        <v>1428</v>
      </c>
      <c r="G7" t="s">
        <v>1429</v>
      </c>
      <c r="H7" t="s">
        <v>1416</v>
      </c>
      <c r="I7" t="s">
        <v>1430</v>
      </c>
      <c r="J7" t="s">
        <v>1431</v>
      </c>
      <c r="K7" t="s">
        <v>1410</v>
      </c>
      <c r="L7" t="s">
        <v>1432</v>
      </c>
      <c r="N7" t="s">
        <v>1629</v>
      </c>
      <c r="O7" t="s">
        <v>1630</v>
      </c>
      <c r="Q7" t="str">
        <f>IFERROR(INDEX(pa_val_objetivo,MATCH(Objetivos!$F$9,pa_tit_objetivo,0)),INDEX(pa_val_objetivo,1))</f>
        <v>relacionar</v>
      </c>
      <c r="R7" t="str">
        <f>IFERROR(INDEX(pa_val_tipoY,MATCH(Objetivos!$G$9,pa_tit_tipoY,0)),INDEX(pa_val_tipoY,1))</f>
        <v>cuantitativa</v>
      </c>
      <c r="S7" t="str">
        <f>IFERROR(INDEX(pa_val_grupos,MATCH(Objetivos!$H$9,pa_tit_grupos,0)),INDEX(pa_val_grupos,1))</f>
        <v>uno</v>
      </c>
      <c r="T7" t="str">
        <f>IFERROR(INDEX(pa_val_relacion,MATCH(Objetivos!$I$9,pa_tit_relacion,0)),INDEX(pa_val_relacion,1))</f>
        <v>independientes</v>
      </c>
      <c r="U7" t="str">
        <f>IFERROR(INDEX(pa_val_tipoX,MATCH(Objetivos!$J$9,pa_tit_tipoX,0)),INDEX(pa_val_tipoX,1))</f>
        <v>cuantitativa</v>
      </c>
      <c r="V7" t="str">
        <f>IFERROR(INDEX(pa_val_tamano,MATCH(Objetivos!$K$9,pa_tit_tamano,0)),INDEX(pa_val_tamano,1))</f>
        <v>chico</v>
      </c>
      <c r="W7" t="str">
        <f>IFERROR(INDEX(pa_val_forma,MATCH(Objetivos!$L$9,pa_tit_forma,0)),INDEX(pa_val_forma,1))</f>
        <v>asimetrica</v>
      </c>
      <c r="X7" t="str">
        <f>Q7&amp;"|"&amp;R7&amp;"|"&amp;S7&amp;"|"&amp;T7&amp;"|"&amp;U7&amp;"|"&amp;V7&amp;"|"&amp;W7</f>
        <v>relacionar|cuantitativa|uno|independientes|cuantitativa|chico|asimetrica</v>
      </c>
      <c r="Y7">
        <f>MATCH(X7,pa_claves,0)</f>
        <v>326.0</v>
      </c>
      <c r="Z7" t="str">
        <f>INDEX(pa_mascaras,Y7)</f>
        <v>1100101</v>
      </c>
      <c r="AA7">
        <f>INDEX(pa_hojas,Y7)+1</f>
        <v>19.0</v>
      </c>
      <c r="AB7">
        <f>AQ7</f>
        <v/>
      </c>
      <c r="AC7" t="b">
        <f>AND(Objetivos!$B$9&lt;&gt;"",AB7="")</f>
        <v>1</v>
      </c>
      <c r="AD7">
        <f>IF(AND(MID(Z7,1,1)="1",Objetivos!$F$9=""),"qué se busca","")</f>
        <v/>
      </c>
      <c r="AE7">
        <f>IF(AND(MID(Z7,2,1)="1",Objetivos!$G$9=""),"el tipo de la variable principal","")</f>
        <v/>
      </c>
      <c r="AF7">
        <f>IF(AND(MID(Z7,3,1)="1",Objetivos!$H$9=""),"cuántos grupos","")</f>
        <v/>
      </c>
      <c r="AG7">
        <f>IF(AND(MID(Z7,4,1)="1",Objetivos!$I$9=""),"si los grupos son independientes o relacionados","")</f>
        <v/>
      </c>
      <c r="AH7">
        <f>IF(AND(MID(Z7,5,1)="1",Objetivos!$J$9=""),"el tipo de la otra variable","")</f>
        <v/>
      </c>
      <c r="AI7">
        <f>IF(AND(MID(Z7,6,1)="1",Objetivos!$K$9=""),"el tamaño de la muestra","")</f>
        <v/>
      </c>
      <c r="AJ7">
        <f>IF(AND(MID(Z7,7,1)="1",Objetivos!$L$9=""),"la forma de la distribución","")</f>
        <v/>
      </c>
      <c r="AK7">
        <f>""&amp;IF(AD7="","",IF(""="",""," y ")&amp;AD7)</f>
        <v/>
      </c>
      <c r="AL7">
        <f>AK7&amp;IF(AE7="","",IF(AK7="",""," y ")&amp;AE7)</f>
        <v/>
      </c>
      <c r="AM7">
        <f>AL7&amp;IF(AF7="","",IF(AL7="",""," y ")&amp;AF7)</f>
        <v/>
      </c>
      <c r="AN7">
        <f>AM7&amp;IF(AG7="","",IF(AM7="",""," y ")&amp;AG7)</f>
        <v/>
      </c>
      <c r="AO7">
        <f>AN7&amp;IF(AH7="","",IF(AN7="",""," y ")&amp;AH7)</f>
        <v/>
      </c>
      <c r="AP7">
        <f>AO7&amp;IF(AI7="","",IF(AO7="",""," y ")&amp;AI7)</f>
        <v/>
      </c>
      <c r="AQ7">
        <f>AP7&amp;IF(AJ7="","",IF(AP7="",""," y ")&amp;AJ7)</f>
        <v/>
      </c>
    </row>
    <row r="8" spans="1:43">
      <c r="A8" t="s">
        <v>99</v>
      </c>
      <c r="B8" t="s">
        <v>98</v>
      </c>
      <c r="C8">
        <v>0</v>
      </c>
      <c r="E8" t="s">
        <v>1433</v>
      </c>
      <c r="F8" t="s">
        <v>1434</v>
      </c>
      <c r="G8" t="s">
        <v>1435</v>
      </c>
      <c r="H8" t="s">
        <v>1436</v>
      </c>
      <c r="I8" t="s">
        <v>1410</v>
      </c>
      <c r="J8" t="s">
        <v>1437</v>
      </c>
      <c r="K8" t="s">
        <v>1438</v>
      </c>
      <c r="L8" t="s">
        <v>1439</v>
      </c>
      <c r="Q8" t="str">
        <f>IFERROR(INDEX(pa_val_objetivo,MATCH(Objetivos!$F$10,pa_tit_objetivo,0)),INDEX(pa_val_objetivo,1))</f>
        <v>comparar</v>
      </c>
      <c r="R8" t="str">
        <f>IFERROR(INDEX(pa_val_tipoY,MATCH(Objetivos!$G$10,pa_tit_tipoY,0)),INDEX(pa_val_tipoY,1))</f>
        <v>categorica</v>
      </c>
      <c r="S8" t="str">
        <f>IFERROR(INDEX(pa_val_grupos,MATCH(Objetivos!$H$10,pa_tit_grupos,0)),INDEX(pa_val_grupos,1))</f>
        <v>tres</v>
      </c>
      <c r="T8" t="str">
        <f>IFERROR(INDEX(pa_val_relacion,MATCH(Objetivos!$I$10,pa_tit_relacion,0)),INDEX(pa_val_relacion,1))</f>
        <v>independientes</v>
      </c>
      <c r="U8" t="str">
        <f>IFERROR(INDEX(pa_val_tipoX,MATCH(Objetivos!$J$10,pa_tit_tipoX,0)),INDEX(pa_val_tipoX,1))</f>
        <v>cuantitativa</v>
      </c>
      <c r="V8" t="str">
        <f>IFERROR(INDEX(pa_val_tamano,MATCH(Objetivos!$K$10,pa_tit_tamano,0)),INDEX(pa_val_tamano,1))</f>
        <v>chico</v>
      </c>
      <c r="W8" t="str">
        <f>IFERROR(INDEX(pa_val_forma,MATCH(Objetivos!$L$10,pa_tit_forma,0)),INDEX(pa_val_forma,1))</f>
        <v>simetrica</v>
      </c>
      <c r="X8" t="str">
        <f>Q8&amp;"|"&amp;R8&amp;"|"&amp;S8&amp;"|"&amp;T8&amp;"|"&amp;U8&amp;"|"&amp;V8&amp;"|"&amp;W8</f>
        <v>comparar|categorica|tres|independientes|cuantitativa|chico|simetrica</v>
      </c>
      <c r="Y8">
        <f>MATCH(X8,pa_claves,0)</f>
        <v>289.0</v>
      </c>
      <c r="Z8" t="str">
        <f>INDEX(pa_mascaras,Y8)</f>
        <v>1111000</v>
      </c>
      <c r="AA8">
        <f>INDEX(pa_hojas,Y8)+1</f>
        <v>17.0</v>
      </c>
      <c r="AB8">
        <f>AQ8</f>
        <v/>
      </c>
      <c r="AC8" t="b">
        <f>AND(Objetivos!$B$10&lt;&gt;"",AB8="")</f>
        <v>1</v>
      </c>
      <c r="AD8">
        <f>IF(AND(MID(Z8,1,1)="1",Objetivos!$F$10=""),"qué se busca","")</f>
        <v/>
      </c>
      <c r="AE8">
        <f>IF(AND(MID(Z8,2,1)="1",Objetivos!$G$10=""),"el tipo de la variable principal","")</f>
        <v/>
      </c>
      <c r="AF8">
        <f>IF(AND(MID(Z8,3,1)="1",Objetivos!$H$10=""),"cuántos grupos","")</f>
        <v/>
      </c>
      <c r="AG8">
        <f>IF(AND(MID(Z8,4,1)="1",Objetivos!$I$10=""),"si los grupos son independientes o relacionados","")</f>
        <v/>
      </c>
      <c r="AH8">
        <f>IF(AND(MID(Z8,5,1)="1",Objetivos!$J$10=""),"el tipo de la otra variable","")</f>
        <v/>
      </c>
      <c r="AI8">
        <f>IF(AND(MID(Z8,6,1)="1",Objetivos!$K$10=""),"el tamaño de la muestra","")</f>
        <v/>
      </c>
      <c r="AJ8">
        <f>IF(AND(MID(Z8,7,1)="1",Objetivos!$L$10=""),"la forma de la distribución","")</f>
        <v/>
      </c>
      <c r="AK8">
        <f>""&amp;IF(AD8="","",IF(""="",""," y ")&amp;AD8)</f>
        <v/>
      </c>
      <c r="AL8">
        <f>AK8&amp;IF(AE8="","",IF(AK8="",""," y ")&amp;AE8)</f>
        <v/>
      </c>
      <c r="AM8">
        <f>AL8&amp;IF(AF8="","",IF(AL8="",""," y ")&amp;AF8)</f>
        <v/>
      </c>
      <c r="AN8">
        <f>AM8&amp;IF(AG8="","",IF(AM8="",""," y ")&amp;AG8)</f>
        <v/>
      </c>
      <c r="AO8">
        <f>AN8&amp;IF(AH8="","",IF(AN8="",""," y ")&amp;AH8)</f>
        <v/>
      </c>
      <c r="AP8">
        <f>AO8&amp;IF(AI8="","",IF(AO8="",""," y ")&amp;AI8)</f>
        <v/>
      </c>
      <c r="AQ8">
        <f>AP8&amp;IF(AJ8="","",IF(AP8="",""," y ")&amp;AJ8)</f>
        <v/>
      </c>
    </row>
    <row r="9" spans="1:43">
      <c r="A9" t="s">
        <v>100</v>
      </c>
      <c r="B9" t="s">
        <v>98</v>
      </c>
      <c r="C9">
        <v>0</v>
      </c>
      <c r="E9" t="s">
        <v>1440</v>
      </c>
      <c r="F9" t="s">
        <v>1441</v>
      </c>
      <c r="G9" t="s">
        <v>1442</v>
      </c>
      <c r="H9" t="s">
        <v>1443</v>
      </c>
      <c r="I9" t="s">
        <v>1444</v>
      </c>
      <c r="J9" t="s">
        <v>1445</v>
      </c>
      <c r="K9" t="s">
        <v>1410</v>
      </c>
      <c r="L9" t="s">
        <v>1419</v>
      </c>
      <c r="N9" s="9" t="s">
        <v>45</v>
      </c>
      <c r="Q9" t="str">
        <f>IFERROR(INDEX(pa_val_objetivo,MATCH(Objetivos!$F$11,pa_tit_objetivo,0)),INDEX(pa_val_objetivo,1))</f>
        <v>comparar</v>
      </c>
      <c r="R9" t="str">
        <f>IFERROR(INDEX(pa_val_tipoY,MATCH(Objetivos!$G$11,pa_tit_tipoY,0)),INDEX(pa_val_tipoY,1))</f>
        <v>cuantitativa</v>
      </c>
      <c r="S9" t="str">
        <f>IFERROR(INDEX(pa_val_grupos,MATCH(Objetivos!$H$11,pa_tit_grupos,0)),INDEX(pa_val_grupos,1))</f>
        <v>uno</v>
      </c>
      <c r="T9" t="str">
        <f>IFERROR(INDEX(pa_val_relacion,MATCH(Objetivos!$I$11,pa_tit_relacion,0)),INDEX(pa_val_relacion,1))</f>
        <v>independientes</v>
      </c>
      <c r="U9" t="str">
        <f>IFERROR(INDEX(pa_val_tipoX,MATCH(Objetivos!$J$11,pa_tit_tipoX,0)),INDEX(pa_val_tipoX,1))</f>
        <v>cuantitativa</v>
      </c>
      <c r="V9" t="str">
        <f>IFERROR(INDEX(pa_val_tamano,MATCH(Objetivos!$K$11,pa_tit_tamano,0)),INDEX(pa_val_tamano,1))</f>
        <v>chico</v>
      </c>
      <c r="W9" t="str">
        <f>IFERROR(INDEX(pa_val_forma,MATCH(Objetivos!$L$11,pa_tit_forma,0)),INDEX(pa_val_forma,1))</f>
        <v>simetrica</v>
      </c>
      <c r="X9" t="str">
        <f>Q9&amp;"|"&amp;R9&amp;"|"&amp;S9&amp;"|"&amp;T9&amp;"|"&amp;U9&amp;"|"&amp;V9&amp;"|"&amp;W9</f>
        <v>comparar|cuantitativa|uno|independientes|cuantitativa|chico|simetrica</v>
      </c>
      <c r="Y9">
        <f>MATCH(X9,pa_claves,0)</f>
        <v>1.0</v>
      </c>
      <c r="Z9" t="str">
        <f>INDEX(pa_mascaras,Y9)</f>
        <v>1110011</v>
      </c>
      <c r="AA9">
        <f>INDEX(pa_hojas,Y9)+1</f>
        <v>1.0</v>
      </c>
      <c r="AB9" t="str">
        <f>AQ9</f>
        <v>qué se busca y el tipo de la variable principal y cuántos grupos y el tamaño de la muestra y la forma de la distribución</v>
      </c>
      <c r="AC9" t="b">
        <f>AND(Objetivos!$B$11&lt;&gt;"",AB9="")</f>
        <v>0</v>
      </c>
      <c r="AD9" t="str">
        <f>IF(AND(MID(Z9,1,1)="1",Objetivos!$F$11=""),"qué se busca","")</f>
        <v>qué se busca</v>
      </c>
      <c r="AE9" t="str">
        <f>IF(AND(MID(Z9,2,1)="1",Objetivos!$G$11=""),"el tipo de la variable principal","")</f>
        <v>el tipo de la variable principal</v>
      </c>
      <c r="AF9" t="str">
        <f>IF(AND(MID(Z9,3,1)="1",Objetivos!$H$11=""),"cuántos grupos","")</f>
        <v>cuántos grupos</v>
      </c>
      <c r="AG9">
        <f>IF(AND(MID(Z9,4,1)="1",Objetivos!$I$11=""),"si los grupos son independientes o relacionados","")</f>
        <v/>
      </c>
      <c r="AH9">
        <f>IF(AND(MID(Z9,5,1)="1",Objetivos!$J$11=""),"el tipo de la otra variable","")</f>
        <v/>
      </c>
      <c r="AI9" t="str">
        <f>IF(AND(MID(Z9,6,1)="1",Objetivos!$K$11=""),"el tamaño de la muestra","")</f>
        <v>el tamaño de la muestra</v>
      </c>
      <c r="AJ9" t="str">
        <f>IF(AND(MID(Z9,7,1)="1",Objetivos!$L$11=""),"la forma de la distribución","")</f>
        <v>la forma de la distribución</v>
      </c>
      <c r="AK9" t="str">
        <f>""&amp;IF(AD9="","",IF(""="",""," y ")&amp;AD9)</f>
        <v>qué se busca</v>
      </c>
      <c r="AL9" t="str">
        <f>AK9&amp;IF(AE9="","",IF(AK9="",""," y ")&amp;AE9)</f>
        <v>qué se busca y el tipo de la variable principal</v>
      </c>
      <c r="AM9" t="str">
        <f>AL9&amp;IF(AF9="","",IF(AL9="",""," y ")&amp;AF9)</f>
        <v>qué se busca y el tipo de la variable principal y cuántos grupos</v>
      </c>
      <c r="AN9" t="str">
        <f>AM9&amp;IF(AG9="","",IF(AM9="",""," y ")&amp;AG9)</f>
        <v>qué se busca y el tipo de la variable principal y cuántos grupos</v>
      </c>
      <c r="AO9" t="str">
        <f>AN9&amp;IF(AH9="","",IF(AN9="",""," y ")&amp;AH9)</f>
        <v>qué se busca y el tipo de la variable principal y cuántos grupos</v>
      </c>
      <c r="AP9" t="str">
        <f>AO9&amp;IF(AI9="","",IF(AO9="",""," y ")&amp;AI9)</f>
        <v>qué se busca y el tipo de la variable principal y cuántos grupos y el tamaño de la muestra</v>
      </c>
      <c r="AQ9" t="str">
        <f>AP9&amp;IF(AJ9="","",IF(AP9="",""," y ")&amp;AJ9)</f>
        <v>qué se busca y el tipo de la variable principal y cuántos grupos y el tamaño de la muestra y la forma de la distribución</v>
      </c>
    </row>
    <row r="10" spans="1:43">
      <c r="A10" t="s">
        <v>101</v>
      </c>
      <c r="B10" t="s">
        <v>94</v>
      </c>
      <c r="C10">
        <v>0</v>
      </c>
      <c r="E10" t="s">
        <v>1446</v>
      </c>
      <c r="F10" t="s">
        <v>1447</v>
      </c>
      <c r="G10" t="s">
        <v>1448</v>
      </c>
      <c r="H10" t="s">
        <v>1449</v>
      </c>
      <c r="I10" t="s">
        <v>1450</v>
      </c>
      <c r="J10" t="s">
        <v>1451</v>
      </c>
      <c r="K10" t="s">
        <v>1410</v>
      </c>
      <c r="L10" t="s">
        <v>1452</v>
      </c>
      <c r="N10" t="s">
        <v>61</v>
      </c>
      <c r="O10" t="s">
        <v>1631</v>
      </c>
      <c r="Q10" t="str">
        <f>IFERROR(INDEX(pa_val_objetivo,MATCH(Objetivos!$F$12,pa_tit_objetivo,0)),INDEX(pa_val_objetivo,1))</f>
        <v>comparar</v>
      </c>
      <c r="R10" t="str">
        <f>IFERROR(INDEX(pa_val_tipoY,MATCH(Objetivos!$G$12,pa_tit_tipoY,0)),INDEX(pa_val_tipoY,1))</f>
        <v>cuantitativa</v>
      </c>
      <c r="S10" t="str">
        <f>IFERROR(INDEX(pa_val_grupos,MATCH(Objetivos!$H$12,pa_tit_grupos,0)),INDEX(pa_val_grupos,1))</f>
        <v>uno</v>
      </c>
      <c r="T10" t="str">
        <f>IFERROR(INDEX(pa_val_relacion,MATCH(Objetivos!$I$12,pa_tit_relacion,0)),INDEX(pa_val_relacion,1))</f>
        <v>independientes</v>
      </c>
      <c r="U10" t="str">
        <f>IFERROR(INDEX(pa_val_tipoX,MATCH(Objetivos!$J$12,pa_tit_tipoX,0)),INDEX(pa_val_tipoX,1))</f>
        <v>cuantitativa</v>
      </c>
      <c r="V10" t="str">
        <f>IFERROR(INDEX(pa_val_tamano,MATCH(Objetivos!$K$12,pa_tit_tamano,0)),INDEX(pa_val_tamano,1))</f>
        <v>chico</v>
      </c>
      <c r="W10" t="str">
        <f>IFERROR(INDEX(pa_val_forma,MATCH(Objetivos!$L$12,pa_tit_forma,0)),INDEX(pa_val_forma,1))</f>
        <v>simetrica</v>
      </c>
      <c r="X10" t="str">
        <f>Q10&amp;"|"&amp;R10&amp;"|"&amp;S10&amp;"|"&amp;T10&amp;"|"&amp;U10&amp;"|"&amp;V10&amp;"|"&amp;W10</f>
        <v>comparar|cuantitativa|uno|independientes|cuantitativa|chico|simetrica</v>
      </c>
      <c r="Y10">
        <f>MATCH(X10,pa_claves,0)</f>
        <v>1.0</v>
      </c>
      <c r="Z10" t="str">
        <f>INDEX(pa_mascaras,Y10)</f>
        <v>1110011</v>
      </c>
      <c r="AA10">
        <f>INDEX(pa_hojas,Y10)+1</f>
        <v>1.0</v>
      </c>
      <c r="AB10" t="str">
        <f>AQ10</f>
        <v>qué se busca y el tipo de la variable principal y cuántos grupos y el tamaño de la muestra y la forma de la distribución</v>
      </c>
      <c r="AC10" t="b">
        <f>AND(Objetivos!$B$12&lt;&gt;"",AB10="")</f>
        <v>0</v>
      </c>
      <c r="AD10" t="str">
        <f>IF(AND(MID(Z10,1,1)="1",Objetivos!$F$12=""),"qué se busca","")</f>
        <v>qué se busca</v>
      </c>
      <c r="AE10" t="str">
        <f>IF(AND(MID(Z10,2,1)="1",Objetivos!$G$12=""),"el tipo de la variable principal","")</f>
        <v>el tipo de la variable principal</v>
      </c>
      <c r="AF10" t="str">
        <f>IF(AND(MID(Z10,3,1)="1",Objetivos!$H$12=""),"cuántos grupos","")</f>
        <v>cuántos grupos</v>
      </c>
      <c r="AG10">
        <f>IF(AND(MID(Z10,4,1)="1",Objetivos!$I$12=""),"si los grupos son independientes o relacionados","")</f>
        <v/>
      </c>
      <c r="AH10">
        <f>IF(AND(MID(Z10,5,1)="1",Objetivos!$J$12=""),"el tipo de la otra variable","")</f>
        <v/>
      </c>
      <c r="AI10" t="str">
        <f>IF(AND(MID(Z10,6,1)="1",Objetivos!$K$12=""),"el tamaño de la muestra","")</f>
        <v>el tamaño de la muestra</v>
      </c>
      <c r="AJ10" t="str">
        <f>IF(AND(MID(Z10,7,1)="1",Objetivos!$L$12=""),"la forma de la distribución","")</f>
        <v>la forma de la distribución</v>
      </c>
      <c r="AK10" t="str">
        <f>""&amp;IF(AD10="","",IF(""="",""," y ")&amp;AD10)</f>
        <v>qué se busca</v>
      </c>
      <c r="AL10" t="str">
        <f>AK10&amp;IF(AE10="","",IF(AK10="",""," y ")&amp;AE10)</f>
        <v>qué se busca y el tipo de la variable principal</v>
      </c>
      <c r="AM10" t="str">
        <f>AL10&amp;IF(AF10="","",IF(AL10="",""," y ")&amp;AF10)</f>
        <v>qué se busca y el tipo de la variable principal y cuántos grupos</v>
      </c>
      <c r="AN10" t="str">
        <f>AM10&amp;IF(AG10="","",IF(AM10="",""," y ")&amp;AG10)</f>
        <v>qué se busca y el tipo de la variable principal y cuántos grupos</v>
      </c>
      <c r="AO10" t="str">
        <f>AN10&amp;IF(AH10="","",IF(AN10="",""," y ")&amp;AH10)</f>
        <v>qué se busca y el tipo de la variable principal y cuántos grupos</v>
      </c>
      <c r="AP10" t="str">
        <f>AO10&amp;IF(AI10="","",IF(AO10="",""," y ")&amp;AI10)</f>
        <v>qué se busca y el tipo de la variable principal y cuántos grupos y el tamaño de la muestra</v>
      </c>
      <c r="AQ10" t="str">
        <f>AP10&amp;IF(AJ10="","",IF(AP10="",""," y ")&amp;AJ10)</f>
        <v>qué se busca y el tipo de la variable principal y cuántos grupos y el tamaño de la muestra y la forma de la distribución</v>
      </c>
    </row>
    <row r="11" spans="1:43">
      <c r="A11" t="s">
        <v>102</v>
      </c>
      <c r="B11" t="s">
        <v>94</v>
      </c>
      <c r="C11">
        <v>1</v>
      </c>
      <c r="E11" t="s">
        <v>1453</v>
      </c>
      <c r="F11" t="s">
        <v>1454</v>
      </c>
      <c r="G11" t="s">
        <v>1455</v>
      </c>
      <c r="H11" t="s">
        <v>1456</v>
      </c>
      <c r="I11" t="s">
        <v>1410</v>
      </c>
      <c r="J11" t="s">
        <v>1457</v>
      </c>
      <c r="K11" t="s">
        <v>1410</v>
      </c>
      <c r="L11" t="s">
        <v>1458</v>
      </c>
      <c r="N11" t="s">
        <v>75</v>
      </c>
      <c r="O11" t="s">
        <v>1632</v>
      </c>
      <c r="Q11" t="str">
        <f>IFERROR(INDEX(pa_val_objetivo,MATCH(Objetivos!$F$13,pa_tit_objetivo,0)),INDEX(pa_val_objetivo,1))</f>
        <v>comparar</v>
      </c>
      <c r="R11" t="str">
        <f>IFERROR(INDEX(pa_val_tipoY,MATCH(Objetivos!$G$13,pa_tit_tipoY,0)),INDEX(pa_val_tipoY,1))</f>
        <v>cuantitativa</v>
      </c>
      <c r="S11" t="str">
        <f>IFERROR(INDEX(pa_val_grupos,MATCH(Objetivos!$H$13,pa_tit_grupos,0)),INDEX(pa_val_grupos,1))</f>
        <v>uno</v>
      </c>
      <c r="T11" t="str">
        <f>IFERROR(INDEX(pa_val_relacion,MATCH(Objetivos!$I$13,pa_tit_relacion,0)),INDEX(pa_val_relacion,1))</f>
        <v>independientes</v>
      </c>
      <c r="U11" t="str">
        <f>IFERROR(INDEX(pa_val_tipoX,MATCH(Objetivos!$J$13,pa_tit_tipoX,0)),INDEX(pa_val_tipoX,1))</f>
        <v>cuantitativa</v>
      </c>
      <c r="V11" t="str">
        <f>IFERROR(INDEX(pa_val_tamano,MATCH(Objetivos!$K$13,pa_tit_tamano,0)),INDEX(pa_val_tamano,1))</f>
        <v>chico</v>
      </c>
      <c r="W11" t="str">
        <f>IFERROR(INDEX(pa_val_forma,MATCH(Objetivos!$L$13,pa_tit_forma,0)),INDEX(pa_val_forma,1))</f>
        <v>simetrica</v>
      </c>
      <c r="X11" t="str">
        <f>Q11&amp;"|"&amp;R11&amp;"|"&amp;S11&amp;"|"&amp;T11&amp;"|"&amp;U11&amp;"|"&amp;V11&amp;"|"&amp;W11</f>
        <v>comparar|cuantitativa|uno|independientes|cuantitativa|chico|simetrica</v>
      </c>
      <c r="Y11">
        <f>MATCH(X11,pa_claves,0)</f>
        <v>1.0</v>
      </c>
      <c r="Z11" t="str">
        <f>INDEX(pa_mascaras,Y11)</f>
        <v>1110011</v>
      </c>
      <c r="AA11">
        <f>INDEX(pa_hojas,Y11)+1</f>
        <v>1.0</v>
      </c>
      <c r="AB11" t="str">
        <f>AQ11</f>
        <v>qué se busca y el tipo de la variable principal y cuántos grupos y el tamaño de la muestra y la forma de la distribución</v>
      </c>
      <c r="AC11" t="b">
        <f>AND(Objetivos!$B$13&lt;&gt;"",AB11="")</f>
        <v>0</v>
      </c>
      <c r="AD11" t="str">
        <f>IF(AND(MID(Z11,1,1)="1",Objetivos!$F$13=""),"qué se busca","")</f>
        <v>qué se busca</v>
      </c>
      <c r="AE11" t="str">
        <f>IF(AND(MID(Z11,2,1)="1",Objetivos!$G$13=""),"el tipo de la variable principal","")</f>
        <v>el tipo de la variable principal</v>
      </c>
      <c r="AF11" t="str">
        <f>IF(AND(MID(Z11,3,1)="1",Objetivos!$H$13=""),"cuántos grupos","")</f>
        <v>cuántos grupos</v>
      </c>
      <c r="AG11">
        <f>IF(AND(MID(Z11,4,1)="1",Objetivos!$I$13=""),"si los grupos son independientes o relacionados","")</f>
        <v/>
      </c>
      <c r="AH11">
        <f>IF(AND(MID(Z11,5,1)="1",Objetivos!$J$13=""),"el tipo de la otra variable","")</f>
        <v/>
      </c>
      <c r="AI11" t="str">
        <f>IF(AND(MID(Z11,6,1)="1",Objetivos!$K$13=""),"el tamaño de la muestra","")</f>
        <v>el tamaño de la muestra</v>
      </c>
      <c r="AJ11" t="str">
        <f>IF(AND(MID(Z11,7,1)="1",Objetivos!$L$13=""),"la forma de la distribución","")</f>
        <v>la forma de la distribución</v>
      </c>
      <c r="AK11" t="str">
        <f>""&amp;IF(AD11="","",IF(""="",""," y ")&amp;AD11)</f>
        <v>qué se busca</v>
      </c>
      <c r="AL11" t="str">
        <f>AK11&amp;IF(AE11="","",IF(AK11="",""," y ")&amp;AE11)</f>
        <v>qué se busca y el tipo de la variable principal</v>
      </c>
      <c r="AM11" t="str">
        <f>AL11&amp;IF(AF11="","",IF(AL11="",""," y ")&amp;AF11)</f>
        <v>qué se busca y el tipo de la variable principal y cuántos grupos</v>
      </c>
      <c r="AN11" t="str">
        <f>AM11&amp;IF(AG11="","",IF(AM11="",""," y ")&amp;AG11)</f>
        <v>qué se busca y el tipo de la variable principal y cuántos grupos</v>
      </c>
      <c r="AO11" t="str">
        <f>AN11&amp;IF(AH11="","",IF(AN11="",""," y ")&amp;AH11)</f>
        <v>qué se busca y el tipo de la variable principal y cuántos grupos</v>
      </c>
      <c r="AP11" t="str">
        <f>AO11&amp;IF(AI11="","",IF(AO11="",""," y ")&amp;AI11)</f>
        <v>qué se busca y el tipo de la variable principal y cuántos grupos y el tamaño de la muestra</v>
      </c>
      <c r="AQ11" t="str">
        <f>AP11&amp;IF(AJ11="","",IF(AP11="",""," y ")&amp;AJ11)</f>
        <v>qué se busca y el tipo de la variable principal y cuántos grupos y el tamaño de la muestra y la forma de la distribución</v>
      </c>
    </row>
    <row r="12" spans="1:43">
      <c r="A12" t="s">
        <v>103</v>
      </c>
      <c r="B12" t="s">
        <v>94</v>
      </c>
      <c r="C12">
        <v>0</v>
      </c>
      <c r="E12" t="s">
        <v>1459</v>
      </c>
      <c r="F12" t="s">
        <v>1460</v>
      </c>
      <c r="G12" t="s">
        <v>1461</v>
      </c>
      <c r="H12" t="s">
        <v>1462</v>
      </c>
      <c r="I12" t="s">
        <v>1463</v>
      </c>
      <c r="J12" t="s">
        <v>1464</v>
      </c>
      <c r="K12" t="s">
        <v>1410</v>
      </c>
      <c r="L12" t="s">
        <v>1465</v>
      </c>
      <c r="N12" t="s">
        <v>86</v>
      </c>
      <c r="O12" t="s">
        <v>1633</v>
      </c>
      <c r="Q12" t="str">
        <f>IFERROR(INDEX(pa_val_objetivo,MATCH(Objetivos!$F$14,pa_tit_objetivo,0)),INDEX(pa_val_objetivo,1))</f>
        <v>comparar</v>
      </c>
      <c r="R12" t="str">
        <f>IFERROR(INDEX(pa_val_tipoY,MATCH(Objetivos!$G$14,pa_tit_tipoY,0)),INDEX(pa_val_tipoY,1))</f>
        <v>cuantitativa</v>
      </c>
      <c r="S12" t="str">
        <f>IFERROR(INDEX(pa_val_grupos,MATCH(Objetivos!$H$14,pa_tit_grupos,0)),INDEX(pa_val_grupos,1))</f>
        <v>uno</v>
      </c>
      <c r="T12" t="str">
        <f>IFERROR(INDEX(pa_val_relacion,MATCH(Objetivos!$I$14,pa_tit_relacion,0)),INDEX(pa_val_relacion,1))</f>
        <v>independientes</v>
      </c>
      <c r="U12" t="str">
        <f>IFERROR(INDEX(pa_val_tipoX,MATCH(Objetivos!$J$14,pa_tit_tipoX,0)),INDEX(pa_val_tipoX,1))</f>
        <v>cuantitativa</v>
      </c>
      <c r="V12" t="str">
        <f>IFERROR(INDEX(pa_val_tamano,MATCH(Objetivos!$K$14,pa_tit_tamano,0)),INDEX(pa_val_tamano,1))</f>
        <v>chico</v>
      </c>
      <c r="W12" t="str">
        <f>IFERROR(INDEX(pa_val_forma,MATCH(Objetivos!$L$14,pa_tit_forma,0)),INDEX(pa_val_forma,1))</f>
        <v>simetrica</v>
      </c>
      <c r="X12" t="str">
        <f>Q12&amp;"|"&amp;R12&amp;"|"&amp;S12&amp;"|"&amp;T12&amp;"|"&amp;U12&amp;"|"&amp;V12&amp;"|"&amp;W12</f>
        <v>comparar|cuantitativa|uno|independientes|cuantitativa|chico|simetrica</v>
      </c>
      <c r="Y12">
        <f>MATCH(X12,pa_claves,0)</f>
        <v>1.0</v>
      </c>
      <c r="Z12" t="str">
        <f>INDEX(pa_mascaras,Y12)</f>
        <v>1110011</v>
      </c>
      <c r="AA12">
        <f>INDEX(pa_hojas,Y12)+1</f>
        <v>1.0</v>
      </c>
      <c r="AB12" t="str">
        <f>AQ12</f>
        <v>qué se busca y el tipo de la variable principal y cuántos grupos y el tamaño de la muestra y la forma de la distribución</v>
      </c>
      <c r="AC12" t="b">
        <f>AND(Objetivos!$B$14&lt;&gt;"",AB12="")</f>
        <v>0</v>
      </c>
      <c r="AD12" t="str">
        <f>IF(AND(MID(Z12,1,1)="1",Objetivos!$F$14=""),"qué se busca","")</f>
        <v>qué se busca</v>
      </c>
      <c r="AE12" t="str">
        <f>IF(AND(MID(Z12,2,1)="1",Objetivos!$G$14=""),"el tipo de la variable principal","")</f>
        <v>el tipo de la variable principal</v>
      </c>
      <c r="AF12" t="str">
        <f>IF(AND(MID(Z12,3,1)="1",Objetivos!$H$14=""),"cuántos grupos","")</f>
        <v>cuántos grupos</v>
      </c>
      <c r="AG12">
        <f>IF(AND(MID(Z12,4,1)="1",Objetivos!$I$14=""),"si los grupos son independientes o relacionados","")</f>
        <v/>
      </c>
      <c r="AH12">
        <f>IF(AND(MID(Z12,5,1)="1",Objetivos!$J$14=""),"el tipo de la otra variable","")</f>
        <v/>
      </c>
      <c r="AI12" t="str">
        <f>IF(AND(MID(Z12,6,1)="1",Objetivos!$K$14=""),"el tamaño de la muestra","")</f>
        <v>el tamaño de la muestra</v>
      </c>
      <c r="AJ12" t="str">
        <f>IF(AND(MID(Z12,7,1)="1",Objetivos!$L$14=""),"la forma de la distribución","")</f>
        <v>la forma de la distribución</v>
      </c>
      <c r="AK12" t="str">
        <f>""&amp;IF(AD12="","",IF(""="",""," y ")&amp;AD12)</f>
        <v>qué se busca</v>
      </c>
      <c r="AL12" t="str">
        <f>AK12&amp;IF(AE12="","",IF(AK12="",""," y ")&amp;AE12)</f>
        <v>qué se busca y el tipo de la variable principal</v>
      </c>
      <c r="AM12" t="str">
        <f>AL12&amp;IF(AF12="","",IF(AL12="",""," y ")&amp;AF12)</f>
        <v>qué se busca y el tipo de la variable principal y cuántos grupos</v>
      </c>
      <c r="AN12" t="str">
        <f>AM12&amp;IF(AG12="","",IF(AM12="",""," y ")&amp;AG12)</f>
        <v>qué se busca y el tipo de la variable principal y cuántos grupos</v>
      </c>
      <c r="AO12" t="str">
        <f>AN12&amp;IF(AH12="","",IF(AN12="",""," y ")&amp;AH12)</f>
        <v>qué se busca y el tipo de la variable principal y cuántos grupos</v>
      </c>
      <c r="AP12" t="str">
        <f>AO12&amp;IF(AI12="","",IF(AO12="",""," y ")&amp;AI12)</f>
        <v>qué se busca y el tipo de la variable principal y cuántos grupos y el tamaño de la muestra</v>
      </c>
      <c r="AQ12" t="str">
        <f>AP12&amp;IF(AJ12="","",IF(AP12="",""," y ")&amp;AJ12)</f>
        <v>qué se busca y el tipo de la variable principal y cuántos grupos y el tamaño de la muestra y la forma de la distribución</v>
      </c>
    </row>
    <row r="13" spans="1:43">
      <c r="A13" t="s">
        <v>104</v>
      </c>
      <c r="B13" t="s">
        <v>98</v>
      </c>
      <c r="C13">
        <v>0</v>
      </c>
      <c r="E13" t="s">
        <v>1466</v>
      </c>
      <c r="F13" t="s">
        <v>1467</v>
      </c>
      <c r="G13" t="s">
        <v>1468</v>
      </c>
      <c r="H13" t="s">
        <v>1469</v>
      </c>
      <c r="I13" t="s">
        <v>1410</v>
      </c>
      <c r="J13" t="s">
        <v>1470</v>
      </c>
      <c r="K13" t="s">
        <v>1410</v>
      </c>
      <c r="L13" t="s">
        <v>1471</v>
      </c>
      <c r="Q13" t="str">
        <f>IFERROR(INDEX(pa_val_objetivo,MATCH(Objetivos!$F$15,pa_tit_objetivo,0)),INDEX(pa_val_objetivo,1))</f>
        <v>comparar</v>
      </c>
      <c r="R13" t="str">
        <f>IFERROR(INDEX(pa_val_tipoY,MATCH(Objetivos!$G$15,pa_tit_tipoY,0)),INDEX(pa_val_tipoY,1))</f>
        <v>cuantitativa</v>
      </c>
      <c r="S13" t="str">
        <f>IFERROR(INDEX(pa_val_grupos,MATCH(Objetivos!$H$15,pa_tit_grupos,0)),INDEX(pa_val_grupos,1))</f>
        <v>uno</v>
      </c>
      <c r="T13" t="str">
        <f>IFERROR(INDEX(pa_val_relacion,MATCH(Objetivos!$I$15,pa_tit_relacion,0)),INDEX(pa_val_relacion,1))</f>
        <v>independientes</v>
      </c>
      <c r="U13" t="str">
        <f>IFERROR(INDEX(pa_val_tipoX,MATCH(Objetivos!$J$15,pa_tit_tipoX,0)),INDEX(pa_val_tipoX,1))</f>
        <v>cuantitativa</v>
      </c>
      <c r="V13" t="str">
        <f>IFERROR(INDEX(pa_val_tamano,MATCH(Objetivos!$K$15,pa_tit_tamano,0)),INDEX(pa_val_tamano,1))</f>
        <v>chico</v>
      </c>
      <c r="W13" t="str">
        <f>IFERROR(INDEX(pa_val_forma,MATCH(Objetivos!$L$15,pa_tit_forma,0)),INDEX(pa_val_forma,1))</f>
        <v>simetrica</v>
      </c>
      <c r="X13" t="str">
        <f>Q13&amp;"|"&amp;R13&amp;"|"&amp;S13&amp;"|"&amp;T13&amp;"|"&amp;U13&amp;"|"&amp;V13&amp;"|"&amp;W13</f>
        <v>comparar|cuantitativa|uno|independientes|cuantitativa|chico|simetrica</v>
      </c>
      <c r="Y13">
        <f>MATCH(X13,pa_claves,0)</f>
        <v>1.0</v>
      </c>
      <c r="Z13" t="str">
        <f>INDEX(pa_mascaras,Y13)</f>
        <v>1110011</v>
      </c>
      <c r="AA13">
        <f>INDEX(pa_hojas,Y13)+1</f>
        <v>1.0</v>
      </c>
      <c r="AB13" t="str">
        <f>AQ13</f>
        <v>qué se busca y el tipo de la variable principal y cuántos grupos y el tamaño de la muestra y la forma de la distribución</v>
      </c>
      <c r="AC13" t="b">
        <f>AND(Objetivos!$B$15&lt;&gt;"",AB13="")</f>
        <v>0</v>
      </c>
      <c r="AD13" t="str">
        <f>IF(AND(MID(Z13,1,1)="1",Objetivos!$F$15=""),"qué se busca","")</f>
        <v>qué se busca</v>
      </c>
      <c r="AE13" t="str">
        <f>IF(AND(MID(Z13,2,1)="1",Objetivos!$G$15=""),"el tipo de la variable principal","")</f>
        <v>el tipo de la variable principal</v>
      </c>
      <c r="AF13" t="str">
        <f>IF(AND(MID(Z13,3,1)="1",Objetivos!$H$15=""),"cuántos grupos","")</f>
        <v>cuántos grupos</v>
      </c>
      <c r="AG13">
        <f>IF(AND(MID(Z13,4,1)="1",Objetivos!$I$15=""),"si los grupos son independientes o relacionados","")</f>
        <v/>
      </c>
      <c r="AH13">
        <f>IF(AND(MID(Z13,5,1)="1",Objetivos!$J$15=""),"el tipo de la otra variable","")</f>
        <v/>
      </c>
      <c r="AI13" t="str">
        <f>IF(AND(MID(Z13,6,1)="1",Objetivos!$K$15=""),"el tamaño de la muestra","")</f>
        <v>el tamaño de la muestra</v>
      </c>
      <c r="AJ13" t="str">
        <f>IF(AND(MID(Z13,7,1)="1",Objetivos!$L$15=""),"la forma de la distribución","")</f>
        <v>la forma de la distribución</v>
      </c>
      <c r="AK13" t="str">
        <f>""&amp;IF(AD13="","",IF(""="",""," y ")&amp;AD13)</f>
        <v>qué se busca</v>
      </c>
      <c r="AL13" t="str">
        <f>AK13&amp;IF(AE13="","",IF(AK13="",""," y ")&amp;AE13)</f>
        <v>qué se busca y el tipo de la variable principal</v>
      </c>
      <c r="AM13" t="str">
        <f>AL13&amp;IF(AF13="","",IF(AL13="",""," y ")&amp;AF13)</f>
        <v>qué se busca y el tipo de la variable principal y cuántos grupos</v>
      </c>
      <c r="AN13" t="str">
        <f>AM13&amp;IF(AG13="","",IF(AM13="",""," y ")&amp;AG13)</f>
        <v>qué se busca y el tipo de la variable principal y cuántos grupos</v>
      </c>
      <c r="AO13" t="str">
        <f>AN13&amp;IF(AH13="","",IF(AN13="",""," y ")&amp;AH13)</f>
        <v>qué se busca y el tipo de la variable principal y cuántos grupos</v>
      </c>
      <c r="AP13" t="str">
        <f>AO13&amp;IF(AI13="","",IF(AO13="",""," y ")&amp;AI13)</f>
        <v>qué se busca y el tipo de la variable principal y cuántos grupos y el tamaño de la muestra</v>
      </c>
      <c r="AQ13" t="str">
        <f>AP13&amp;IF(AJ13="","",IF(AP13="",""," y ")&amp;AJ13)</f>
        <v>qué se busca y el tipo de la variable principal y cuántos grupos y el tamaño de la muestra y la forma de la distribución</v>
      </c>
    </row>
    <row r="14" spans="1:43">
      <c r="A14" t="s">
        <v>105</v>
      </c>
      <c r="B14" t="s">
        <v>98</v>
      </c>
      <c r="C14">
        <v>0</v>
      </c>
      <c r="E14" t="s">
        <v>1413</v>
      </c>
      <c r="F14" t="s">
        <v>1472</v>
      </c>
      <c r="G14" t="s">
        <v>1415</v>
      </c>
      <c r="H14" t="s">
        <v>1416</v>
      </c>
      <c r="I14" t="s">
        <v>1417</v>
      </c>
      <c r="J14" t="s">
        <v>1418</v>
      </c>
      <c r="K14" t="s">
        <v>1410</v>
      </c>
      <c r="L14" t="s">
        <v>1419</v>
      </c>
      <c r="N14" s="9" t="s">
        <v>46</v>
      </c>
      <c r="Q14" t="str">
        <f>IFERROR(INDEX(pa_val_objetivo,MATCH(Objetivos!$F$16,pa_tit_objetivo,0)),INDEX(pa_val_objetivo,1))</f>
        <v>comparar</v>
      </c>
      <c r="R14" t="str">
        <f>IFERROR(INDEX(pa_val_tipoY,MATCH(Objetivos!$G$16,pa_tit_tipoY,0)),INDEX(pa_val_tipoY,1))</f>
        <v>cuantitativa</v>
      </c>
      <c r="S14" t="str">
        <f>IFERROR(INDEX(pa_val_grupos,MATCH(Objetivos!$H$16,pa_tit_grupos,0)),INDEX(pa_val_grupos,1))</f>
        <v>uno</v>
      </c>
      <c r="T14" t="str">
        <f>IFERROR(INDEX(pa_val_relacion,MATCH(Objetivos!$I$16,pa_tit_relacion,0)),INDEX(pa_val_relacion,1))</f>
        <v>independientes</v>
      </c>
      <c r="U14" t="str">
        <f>IFERROR(INDEX(pa_val_tipoX,MATCH(Objetivos!$J$16,pa_tit_tipoX,0)),INDEX(pa_val_tipoX,1))</f>
        <v>cuantitativa</v>
      </c>
      <c r="V14" t="str">
        <f>IFERROR(INDEX(pa_val_tamano,MATCH(Objetivos!$K$16,pa_tit_tamano,0)),INDEX(pa_val_tamano,1))</f>
        <v>chico</v>
      </c>
      <c r="W14" t="str">
        <f>IFERROR(INDEX(pa_val_forma,MATCH(Objetivos!$L$16,pa_tit_forma,0)),INDEX(pa_val_forma,1))</f>
        <v>simetrica</v>
      </c>
      <c r="X14" t="str">
        <f>Q14&amp;"|"&amp;R14&amp;"|"&amp;S14&amp;"|"&amp;T14&amp;"|"&amp;U14&amp;"|"&amp;V14&amp;"|"&amp;W14</f>
        <v>comparar|cuantitativa|uno|independientes|cuantitativa|chico|simetrica</v>
      </c>
      <c r="Y14">
        <f>MATCH(X14,pa_claves,0)</f>
        <v>1.0</v>
      </c>
      <c r="Z14" t="str">
        <f>INDEX(pa_mascaras,Y14)</f>
        <v>1110011</v>
      </c>
      <c r="AA14">
        <f>INDEX(pa_hojas,Y14)+1</f>
        <v>1.0</v>
      </c>
      <c r="AB14" t="str">
        <f>AQ14</f>
        <v>qué se busca y el tipo de la variable principal y cuántos grupos y el tamaño de la muestra y la forma de la distribución</v>
      </c>
      <c r="AC14" t="b">
        <f>AND(Objetivos!$B$16&lt;&gt;"",AB14="")</f>
        <v>0</v>
      </c>
      <c r="AD14" t="str">
        <f>IF(AND(MID(Z14,1,1)="1",Objetivos!$F$16=""),"qué se busca","")</f>
        <v>qué se busca</v>
      </c>
      <c r="AE14" t="str">
        <f>IF(AND(MID(Z14,2,1)="1",Objetivos!$G$16=""),"el tipo de la variable principal","")</f>
        <v>el tipo de la variable principal</v>
      </c>
      <c r="AF14" t="str">
        <f>IF(AND(MID(Z14,3,1)="1",Objetivos!$H$16=""),"cuántos grupos","")</f>
        <v>cuántos grupos</v>
      </c>
      <c r="AG14">
        <f>IF(AND(MID(Z14,4,1)="1",Objetivos!$I$16=""),"si los grupos son independientes o relacionados","")</f>
        <v/>
      </c>
      <c r="AH14">
        <f>IF(AND(MID(Z14,5,1)="1",Objetivos!$J$16=""),"el tipo de la otra variable","")</f>
        <v/>
      </c>
      <c r="AI14" t="str">
        <f>IF(AND(MID(Z14,6,1)="1",Objetivos!$K$16=""),"el tamaño de la muestra","")</f>
        <v>el tamaño de la muestra</v>
      </c>
      <c r="AJ14" t="str">
        <f>IF(AND(MID(Z14,7,1)="1",Objetivos!$L$16=""),"la forma de la distribución","")</f>
        <v>la forma de la distribución</v>
      </c>
      <c r="AK14" t="str">
        <f>""&amp;IF(AD14="","",IF(""="",""," y ")&amp;AD14)</f>
        <v>qué se busca</v>
      </c>
      <c r="AL14" t="str">
        <f>AK14&amp;IF(AE14="","",IF(AK14="",""," y ")&amp;AE14)</f>
        <v>qué se busca y el tipo de la variable principal</v>
      </c>
      <c r="AM14" t="str">
        <f>AL14&amp;IF(AF14="","",IF(AL14="",""," y ")&amp;AF14)</f>
        <v>qué se busca y el tipo de la variable principal y cuántos grupos</v>
      </c>
      <c r="AN14" t="str">
        <f>AM14&amp;IF(AG14="","",IF(AM14="",""," y ")&amp;AG14)</f>
        <v>qué se busca y el tipo de la variable principal y cuántos grupos</v>
      </c>
      <c r="AO14" t="str">
        <f>AN14&amp;IF(AH14="","",IF(AN14="",""," y ")&amp;AH14)</f>
        <v>qué se busca y el tipo de la variable principal y cuántos grupos</v>
      </c>
      <c r="AP14" t="str">
        <f>AO14&amp;IF(AI14="","",IF(AO14="",""," y ")&amp;AI14)</f>
        <v>qué se busca y el tipo de la variable principal y cuántos grupos y el tamaño de la muestra</v>
      </c>
      <c r="AQ14" t="str">
        <f>AP14&amp;IF(AJ14="","",IF(AP14="",""," y ")&amp;AJ14)</f>
        <v>qué se busca y el tipo de la variable principal y cuántos grupos y el tamaño de la muestra y la forma de la distribución</v>
      </c>
    </row>
    <row r="15" spans="1:43">
      <c r="A15" t="s">
        <v>106</v>
      </c>
      <c r="B15" t="s">
        <v>98</v>
      </c>
      <c r="C15">
        <v>0</v>
      </c>
      <c r="E15" t="s">
        <v>1427</v>
      </c>
      <c r="F15" t="s">
        <v>1473</v>
      </c>
      <c r="G15" t="s">
        <v>1429</v>
      </c>
      <c r="H15" t="s">
        <v>1416</v>
      </c>
      <c r="I15" t="s">
        <v>1474</v>
      </c>
      <c r="J15" t="s">
        <v>1431</v>
      </c>
      <c r="K15" t="s">
        <v>1410</v>
      </c>
      <c r="L15" t="s">
        <v>1432</v>
      </c>
      <c r="N15" t="s">
        <v>62</v>
      </c>
      <c r="O15" t="s">
        <v>1634</v>
      </c>
      <c r="Q15" t="str">
        <f>IFERROR(INDEX(pa_val_objetivo,MATCH(Objetivos!$F$17,pa_tit_objetivo,0)),INDEX(pa_val_objetivo,1))</f>
        <v>comparar</v>
      </c>
      <c r="R15" t="str">
        <f>IFERROR(INDEX(pa_val_tipoY,MATCH(Objetivos!$G$17,pa_tit_tipoY,0)),INDEX(pa_val_tipoY,1))</f>
        <v>cuantitativa</v>
      </c>
      <c r="S15" t="str">
        <f>IFERROR(INDEX(pa_val_grupos,MATCH(Objetivos!$H$17,pa_tit_grupos,0)),INDEX(pa_val_grupos,1))</f>
        <v>uno</v>
      </c>
      <c r="T15" t="str">
        <f>IFERROR(INDEX(pa_val_relacion,MATCH(Objetivos!$I$17,pa_tit_relacion,0)),INDEX(pa_val_relacion,1))</f>
        <v>independientes</v>
      </c>
      <c r="U15" t="str">
        <f>IFERROR(INDEX(pa_val_tipoX,MATCH(Objetivos!$J$17,pa_tit_tipoX,0)),INDEX(pa_val_tipoX,1))</f>
        <v>cuantitativa</v>
      </c>
      <c r="V15" t="str">
        <f>IFERROR(INDEX(pa_val_tamano,MATCH(Objetivos!$K$17,pa_tit_tamano,0)),INDEX(pa_val_tamano,1))</f>
        <v>chico</v>
      </c>
      <c r="W15" t="str">
        <f>IFERROR(INDEX(pa_val_forma,MATCH(Objetivos!$L$17,pa_tit_forma,0)),INDEX(pa_val_forma,1))</f>
        <v>simetrica</v>
      </c>
      <c r="X15" t="str">
        <f>Q15&amp;"|"&amp;R15&amp;"|"&amp;S15&amp;"|"&amp;T15&amp;"|"&amp;U15&amp;"|"&amp;V15&amp;"|"&amp;W15</f>
        <v>comparar|cuantitativa|uno|independientes|cuantitativa|chico|simetrica</v>
      </c>
      <c r="Y15">
        <f>MATCH(X15,pa_claves,0)</f>
        <v>1.0</v>
      </c>
      <c r="Z15" t="str">
        <f>INDEX(pa_mascaras,Y15)</f>
        <v>1110011</v>
      </c>
      <c r="AA15">
        <f>INDEX(pa_hojas,Y15)+1</f>
        <v>1.0</v>
      </c>
      <c r="AB15" t="str">
        <f>AQ15</f>
        <v>qué se busca y el tipo de la variable principal y cuántos grupos y el tamaño de la muestra y la forma de la distribución</v>
      </c>
      <c r="AC15" t="b">
        <f>AND(Objetivos!$B$17&lt;&gt;"",AB15="")</f>
        <v>0</v>
      </c>
      <c r="AD15" t="str">
        <f>IF(AND(MID(Z15,1,1)="1",Objetivos!$F$17=""),"qué se busca","")</f>
        <v>qué se busca</v>
      </c>
      <c r="AE15" t="str">
        <f>IF(AND(MID(Z15,2,1)="1",Objetivos!$G$17=""),"el tipo de la variable principal","")</f>
        <v>el tipo de la variable principal</v>
      </c>
      <c r="AF15" t="str">
        <f>IF(AND(MID(Z15,3,1)="1",Objetivos!$H$17=""),"cuántos grupos","")</f>
        <v>cuántos grupos</v>
      </c>
      <c r="AG15">
        <f>IF(AND(MID(Z15,4,1)="1",Objetivos!$I$17=""),"si los grupos son independientes o relacionados","")</f>
        <v/>
      </c>
      <c r="AH15">
        <f>IF(AND(MID(Z15,5,1)="1",Objetivos!$J$17=""),"el tipo de la otra variable","")</f>
        <v/>
      </c>
      <c r="AI15" t="str">
        <f>IF(AND(MID(Z15,6,1)="1",Objetivos!$K$17=""),"el tamaño de la muestra","")</f>
        <v>el tamaño de la muestra</v>
      </c>
      <c r="AJ15" t="str">
        <f>IF(AND(MID(Z15,7,1)="1",Objetivos!$L$17=""),"la forma de la distribución","")</f>
        <v>la forma de la distribución</v>
      </c>
      <c r="AK15" t="str">
        <f>""&amp;IF(AD15="","",IF(""="",""," y ")&amp;AD15)</f>
        <v>qué se busca</v>
      </c>
      <c r="AL15" t="str">
        <f>AK15&amp;IF(AE15="","",IF(AK15="",""," y ")&amp;AE15)</f>
        <v>qué se busca y el tipo de la variable principal</v>
      </c>
      <c r="AM15" t="str">
        <f>AL15&amp;IF(AF15="","",IF(AL15="",""," y ")&amp;AF15)</f>
        <v>qué se busca y el tipo de la variable principal y cuántos grupos</v>
      </c>
      <c r="AN15" t="str">
        <f>AM15&amp;IF(AG15="","",IF(AM15="",""," y ")&amp;AG15)</f>
        <v>qué se busca y el tipo de la variable principal y cuántos grupos</v>
      </c>
      <c r="AO15" t="str">
        <f>AN15&amp;IF(AH15="","",IF(AN15="",""," y ")&amp;AH15)</f>
        <v>qué se busca y el tipo de la variable principal y cuántos grupos</v>
      </c>
      <c r="AP15" t="str">
        <f>AO15&amp;IF(AI15="","",IF(AO15="",""," y ")&amp;AI15)</f>
        <v>qué se busca y el tipo de la variable principal y cuántos grupos y el tamaño de la muestra</v>
      </c>
      <c r="AQ15" t="str">
        <f>AP15&amp;IF(AJ15="","",IF(AP15="",""," y ")&amp;AJ15)</f>
        <v>qué se busca y el tipo de la variable principal y cuántos grupos y el tamaño de la muestra y la forma de la distribución</v>
      </c>
    </row>
    <row r="16" spans="1:43">
      <c r="A16" t="s">
        <v>107</v>
      </c>
      <c r="B16" t="s">
        <v>94</v>
      </c>
      <c r="C16">
        <v>0</v>
      </c>
      <c r="E16" t="s">
        <v>1453</v>
      </c>
      <c r="F16" t="s">
        <v>1475</v>
      </c>
      <c r="G16" t="s">
        <v>1455</v>
      </c>
      <c r="H16" t="s">
        <v>1456</v>
      </c>
      <c r="I16" t="s">
        <v>1410</v>
      </c>
      <c r="J16" t="s">
        <v>1457</v>
      </c>
      <c r="K16" t="s">
        <v>1410</v>
      </c>
      <c r="L16" t="s">
        <v>1458</v>
      </c>
      <c r="N16" t="s">
        <v>69</v>
      </c>
      <c r="O16" t="s">
        <v>1635</v>
      </c>
      <c r="Q16" t="str">
        <f>IFERROR(INDEX(pa_val_objetivo,MATCH(Objetivos!$F$18,pa_tit_objetivo,0)),INDEX(pa_val_objetivo,1))</f>
        <v>comparar</v>
      </c>
      <c r="R16" t="str">
        <f>IFERROR(INDEX(pa_val_tipoY,MATCH(Objetivos!$G$18,pa_tit_tipoY,0)),INDEX(pa_val_tipoY,1))</f>
        <v>cuantitativa</v>
      </c>
      <c r="S16" t="str">
        <f>IFERROR(INDEX(pa_val_grupos,MATCH(Objetivos!$H$18,pa_tit_grupos,0)),INDEX(pa_val_grupos,1))</f>
        <v>uno</v>
      </c>
      <c r="T16" t="str">
        <f>IFERROR(INDEX(pa_val_relacion,MATCH(Objetivos!$I$18,pa_tit_relacion,0)),INDEX(pa_val_relacion,1))</f>
        <v>independientes</v>
      </c>
      <c r="U16" t="str">
        <f>IFERROR(INDEX(pa_val_tipoX,MATCH(Objetivos!$J$18,pa_tit_tipoX,0)),INDEX(pa_val_tipoX,1))</f>
        <v>cuantitativa</v>
      </c>
      <c r="V16" t="str">
        <f>IFERROR(INDEX(pa_val_tamano,MATCH(Objetivos!$K$18,pa_tit_tamano,0)),INDEX(pa_val_tamano,1))</f>
        <v>chico</v>
      </c>
      <c r="W16" t="str">
        <f>IFERROR(INDEX(pa_val_forma,MATCH(Objetivos!$L$18,pa_tit_forma,0)),INDEX(pa_val_forma,1))</f>
        <v>simetrica</v>
      </c>
      <c r="X16" t="str">
        <f>Q16&amp;"|"&amp;R16&amp;"|"&amp;S16&amp;"|"&amp;T16&amp;"|"&amp;U16&amp;"|"&amp;V16&amp;"|"&amp;W16</f>
        <v>comparar|cuantitativa|uno|independientes|cuantitativa|chico|simetrica</v>
      </c>
      <c r="Y16">
        <f>MATCH(X16,pa_claves,0)</f>
        <v>1.0</v>
      </c>
      <c r="Z16" t="str">
        <f>INDEX(pa_mascaras,Y16)</f>
        <v>1110011</v>
      </c>
      <c r="AA16">
        <f>INDEX(pa_hojas,Y16)+1</f>
        <v>1.0</v>
      </c>
      <c r="AB16" t="str">
        <f>AQ16</f>
        <v>qué se busca y el tipo de la variable principal y cuántos grupos y el tamaño de la muestra y la forma de la distribución</v>
      </c>
      <c r="AC16" t="b">
        <f>AND(Objetivos!$B$18&lt;&gt;"",AB16="")</f>
        <v>0</v>
      </c>
      <c r="AD16" t="str">
        <f>IF(AND(MID(Z16,1,1)="1",Objetivos!$F$18=""),"qué se busca","")</f>
        <v>qué se busca</v>
      </c>
      <c r="AE16" t="str">
        <f>IF(AND(MID(Z16,2,1)="1",Objetivos!$G$18=""),"el tipo de la variable principal","")</f>
        <v>el tipo de la variable principal</v>
      </c>
      <c r="AF16" t="str">
        <f>IF(AND(MID(Z16,3,1)="1",Objetivos!$H$18=""),"cuántos grupos","")</f>
        <v>cuántos grupos</v>
      </c>
      <c r="AG16">
        <f>IF(AND(MID(Z16,4,1)="1",Objetivos!$I$18=""),"si los grupos son independientes o relacionados","")</f>
        <v/>
      </c>
      <c r="AH16">
        <f>IF(AND(MID(Z16,5,1)="1",Objetivos!$J$18=""),"el tipo de la otra variable","")</f>
        <v/>
      </c>
      <c r="AI16" t="str">
        <f>IF(AND(MID(Z16,6,1)="1",Objetivos!$K$18=""),"el tamaño de la muestra","")</f>
        <v>el tamaño de la muestra</v>
      </c>
      <c r="AJ16" t="str">
        <f>IF(AND(MID(Z16,7,1)="1",Objetivos!$L$18=""),"la forma de la distribución","")</f>
        <v>la forma de la distribución</v>
      </c>
      <c r="AK16" t="str">
        <f>""&amp;IF(AD16="","",IF(""="",""," y ")&amp;AD16)</f>
        <v>qué se busca</v>
      </c>
      <c r="AL16" t="str">
        <f>AK16&amp;IF(AE16="","",IF(AK16="",""," y ")&amp;AE16)</f>
        <v>qué se busca y el tipo de la variable principal</v>
      </c>
      <c r="AM16" t="str">
        <f>AL16&amp;IF(AF16="","",IF(AL16="",""," y ")&amp;AF16)</f>
        <v>qué se busca y el tipo de la variable principal y cuántos grupos</v>
      </c>
      <c r="AN16" t="str">
        <f>AM16&amp;IF(AG16="","",IF(AM16="",""," y ")&amp;AG16)</f>
        <v>qué se busca y el tipo de la variable principal y cuántos grupos</v>
      </c>
      <c r="AO16" t="str">
        <f>AN16&amp;IF(AH16="","",IF(AN16="",""," y ")&amp;AH16)</f>
        <v>qué se busca y el tipo de la variable principal y cuántos grupos</v>
      </c>
      <c r="AP16" t="str">
        <f>AO16&amp;IF(AI16="","",IF(AO16="",""," y ")&amp;AI16)</f>
        <v>qué se busca y el tipo de la variable principal y cuántos grupos y el tamaño de la muestra</v>
      </c>
      <c r="AQ16" t="str">
        <f>AP16&amp;IF(AJ16="","",IF(AP16="",""," y ")&amp;AJ16)</f>
        <v>qué se busca y el tipo de la variable principal y cuántos grupos y el tamaño de la muestra y la forma de la distribución</v>
      </c>
    </row>
    <row r="17" spans="1:43">
      <c r="A17" t="s">
        <v>108</v>
      </c>
      <c r="B17" t="s">
        <v>94</v>
      </c>
      <c r="C17">
        <v>1</v>
      </c>
      <c r="E17" t="s">
        <v>1476</v>
      </c>
      <c r="F17" t="s">
        <v>1477</v>
      </c>
      <c r="G17" t="s">
        <v>1478</v>
      </c>
      <c r="H17" t="s">
        <v>1479</v>
      </c>
      <c r="I17" t="s">
        <v>1480</v>
      </c>
      <c r="J17" t="s">
        <v>1481</v>
      </c>
      <c r="K17" t="s">
        <v>1410</v>
      </c>
      <c r="L17" t="s">
        <v>1482</v>
      </c>
      <c r="N17" t="s">
        <v>76</v>
      </c>
      <c r="O17" t="s">
        <v>1636</v>
      </c>
      <c r="Q17" t="str">
        <f>IFERROR(INDEX(pa_val_objetivo,MATCH(Objetivos!$F$19,pa_tit_objetivo,0)),INDEX(pa_val_objetivo,1))</f>
        <v>comparar</v>
      </c>
      <c r="R17" t="str">
        <f>IFERROR(INDEX(pa_val_tipoY,MATCH(Objetivos!$G$19,pa_tit_tipoY,0)),INDEX(pa_val_tipoY,1))</f>
        <v>cuantitativa</v>
      </c>
      <c r="S17" t="str">
        <f>IFERROR(INDEX(pa_val_grupos,MATCH(Objetivos!$H$19,pa_tit_grupos,0)),INDEX(pa_val_grupos,1))</f>
        <v>uno</v>
      </c>
      <c r="T17" t="str">
        <f>IFERROR(INDEX(pa_val_relacion,MATCH(Objetivos!$I$19,pa_tit_relacion,0)),INDEX(pa_val_relacion,1))</f>
        <v>independientes</v>
      </c>
      <c r="U17" t="str">
        <f>IFERROR(INDEX(pa_val_tipoX,MATCH(Objetivos!$J$19,pa_tit_tipoX,0)),INDEX(pa_val_tipoX,1))</f>
        <v>cuantitativa</v>
      </c>
      <c r="V17" t="str">
        <f>IFERROR(INDEX(pa_val_tamano,MATCH(Objetivos!$K$19,pa_tit_tamano,0)),INDEX(pa_val_tamano,1))</f>
        <v>chico</v>
      </c>
      <c r="W17" t="str">
        <f>IFERROR(INDEX(pa_val_forma,MATCH(Objetivos!$L$19,pa_tit_forma,0)),INDEX(pa_val_forma,1))</f>
        <v>simetrica</v>
      </c>
      <c r="X17" t="str">
        <f>Q17&amp;"|"&amp;R17&amp;"|"&amp;S17&amp;"|"&amp;T17&amp;"|"&amp;U17&amp;"|"&amp;V17&amp;"|"&amp;W17</f>
        <v>comparar|cuantitativa|uno|independientes|cuantitativa|chico|simetrica</v>
      </c>
      <c r="Y17">
        <f>MATCH(X17,pa_claves,0)</f>
        <v>1.0</v>
      </c>
      <c r="Z17" t="str">
        <f>INDEX(pa_mascaras,Y17)</f>
        <v>1110011</v>
      </c>
      <c r="AA17">
        <f>INDEX(pa_hojas,Y17)+1</f>
        <v>1.0</v>
      </c>
      <c r="AB17" t="str">
        <f>AQ17</f>
        <v>qué se busca y el tipo de la variable principal y cuántos grupos y el tamaño de la muestra y la forma de la distribución</v>
      </c>
      <c r="AC17" t="b">
        <f>AND(Objetivos!$B$19&lt;&gt;"",AB17="")</f>
        <v>0</v>
      </c>
      <c r="AD17" t="str">
        <f>IF(AND(MID(Z17,1,1)="1",Objetivos!$F$19=""),"qué se busca","")</f>
        <v>qué se busca</v>
      </c>
      <c r="AE17" t="str">
        <f>IF(AND(MID(Z17,2,1)="1",Objetivos!$G$19=""),"el tipo de la variable principal","")</f>
        <v>el tipo de la variable principal</v>
      </c>
      <c r="AF17" t="str">
        <f>IF(AND(MID(Z17,3,1)="1",Objetivos!$H$19=""),"cuántos grupos","")</f>
        <v>cuántos grupos</v>
      </c>
      <c r="AG17">
        <f>IF(AND(MID(Z17,4,1)="1",Objetivos!$I$19=""),"si los grupos son independientes o relacionados","")</f>
        <v/>
      </c>
      <c r="AH17">
        <f>IF(AND(MID(Z17,5,1)="1",Objetivos!$J$19=""),"el tipo de la otra variable","")</f>
        <v/>
      </c>
      <c r="AI17" t="str">
        <f>IF(AND(MID(Z17,6,1)="1",Objetivos!$K$19=""),"el tamaño de la muestra","")</f>
        <v>el tamaño de la muestra</v>
      </c>
      <c r="AJ17" t="str">
        <f>IF(AND(MID(Z17,7,1)="1",Objetivos!$L$19=""),"la forma de la distribución","")</f>
        <v>la forma de la distribución</v>
      </c>
      <c r="AK17" t="str">
        <f>""&amp;IF(AD17="","",IF(""="",""," y ")&amp;AD17)</f>
        <v>qué se busca</v>
      </c>
      <c r="AL17" t="str">
        <f>AK17&amp;IF(AE17="","",IF(AK17="",""," y ")&amp;AE17)</f>
        <v>qué se busca y el tipo de la variable principal</v>
      </c>
      <c r="AM17" t="str">
        <f>AL17&amp;IF(AF17="","",IF(AL17="",""," y ")&amp;AF17)</f>
        <v>qué se busca y el tipo de la variable principal y cuántos grupos</v>
      </c>
      <c r="AN17" t="str">
        <f>AM17&amp;IF(AG17="","",IF(AM17="",""," y ")&amp;AG17)</f>
        <v>qué se busca y el tipo de la variable principal y cuántos grupos</v>
      </c>
      <c r="AO17" t="str">
        <f>AN17&amp;IF(AH17="","",IF(AN17="",""," y ")&amp;AH17)</f>
        <v>qué se busca y el tipo de la variable principal y cuántos grupos</v>
      </c>
      <c r="AP17" t="str">
        <f>AO17&amp;IF(AI17="","",IF(AO17="",""," y ")&amp;AI17)</f>
        <v>qué se busca y el tipo de la variable principal y cuántos grupos y el tamaño de la muestra</v>
      </c>
      <c r="AQ17" t="str">
        <f>AP17&amp;IF(AJ17="","",IF(AP17="",""," y ")&amp;AJ17)</f>
        <v>qué se busca y el tipo de la variable principal y cuántos grupos y el tamaño de la muestra y la forma de la distribución</v>
      </c>
    </row>
    <row r="18" spans="1:43">
      <c r="A18" t="s">
        <v>109</v>
      </c>
      <c r="B18" t="s">
        <v>94</v>
      </c>
      <c r="C18">
        <v>0</v>
      </c>
      <c r="E18" t="s">
        <v>1483</v>
      </c>
      <c r="F18" t="s">
        <v>1484</v>
      </c>
      <c r="G18" t="s">
        <v>1485</v>
      </c>
      <c r="H18" t="s">
        <v>1486</v>
      </c>
      <c r="I18" t="s">
        <v>1487</v>
      </c>
      <c r="J18" t="s">
        <v>1488</v>
      </c>
      <c r="K18" t="s">
        <v>1410</v>
      </c>
      <c r="L18" t="s">
        <v>1489</v>
      </c>
      <c r="Q18" t="str">
        <f>IFERROR(INDEX(pa_val_objetivo,MATCH(Objetivos!$F$20,pa_tit_objetivo,0)),INDEX(pa_val_objetivo,1))</f>
        <v>comparar</v>
      </c>
      <c r="R18" t="str">
        <f>IFERROR(INDEX(pa_val_tipoY,MATCH(Objetivos!$G$20,pa_tit_tipoY,0)),INDEX(pa_val_tipoY,1))</f>
        <v>cuantitativa</v>
      </c>
      <c r="S18" t="str">
        <f>IFERROR(INDEX(pa_val_grupos,MATCH(Objetivos!$H$20,pa_tit_grupos,0)),INDEX(pa_val_grupos,1))</f>
        <v>uno</v>
      </c>
      <c r="T18" t="str">
        <f>IFERROR(INDEX(pa_val_relacion,MATCH(Objetivos!$I$20,pa_tit_relacion,0)),INDEX(pa_val_relacion,1))</f>
        <v>independientes</v>
      </c>
      <c r="U18" t="str">
        <f>IFERROR(INDEX(pa_val_tipoX,MATCH(Objetivos!$J$20,pa_tit_tipoX,0)),INDEX(pa_val_tipoX,1))</f>
        <v>cuantitativa</v>
      </c>
      <c r="V18" t="str">
        <f>IFERROR(INDEX(pa_val_tamano,MATCH(Objetivos!$K$20,pa_tit_tamano,0)),INDEX(pa_val_tamano,1))</f>
        <v>chico</v>
      </c>
      <c r="W18" t="str">
        <f>IFERROR(INDEX(pa_val_forma,MATCH(Objetivos!$L$20,pa_tit_forma,0)),INDEX(pa_val_forma,1))</f>
        <v>simetrica</v>
      </c>
      <c r="X18" t="str">
        <f>Q18&amp;"|"&amp;R18&amp;"|"&amp;S18&amp;"|"&amp;T18&amp;"|"&amp;U18&amp;"|"&amp;V18&amp;"|"&amp;W18</f>
        <v>comparar|cuantitativa|uno|independientes|cuantitativa|chico|simetrica</v>
      </c>
      <c r="Y18">
        <f>MATCH(X18,pa_claves,0)</f>
        <v>1.0</v>
      </c>
      <c r="Z18" t="str">
        <f>INDEX(pa_mascaras,Y18)</f>
        <v>1110011</v>
      </c>
      <c r="AA18">
        <f>INDEX(pa_hojas,Y18)+1</f>
        <v>1.0</v>
      </c>
      <c r="AB18" t="str">
        <f>AQ18</f>
        <v>qué se busca y el tipo de la variable principal y cuántos grupos y el tamaño de la muestra y la forma de la distribución</v>
      </c>
      <c r="AC18" t="b">
        <f>AND(Objetivos!$B$20&lt;&gt;"",AB18="")</f>
        <v>0</v>
      </c>
      <c r="AD18" t="str">
        <f>IF(AND(MID(Z18,1,1)="1",Objetivos!$F$20=""),"qué se busca","")</f>
        <v>qué se busca</v>
      </c>
      <c r="AE18" t="str">
        <f>IF(AND(MID(Z18,2,1)="1",Objetivos!$G$20=""),"el tipo de la variable principal","")</f>
        <v>el tipo de la variable principal</v>
      </c>
      <c r="AF18" t="str">
        <f>IF(AND(MID(Z18,3,1)="1",Objetivos!$H$20=""),"cuántos grupos","")</f>
        <v>cuántos grupos</v>
      </c>
      <c r="AG18">
        <f>IF(AND(MID(Z18,4,1)="1",Objetivos!$I$20=""),"si los grupos son independientes o relacionados","")</f>
        <v/>
      </c>
      <c r="AH18">
        <f>IF(AND(MID(Z18,5,1)="1",Objetivos!$J$20=""),"el tipo de la otra variable","")</f>
        <v/>
      </c>
      <c r="AI18" t="str">
        <f>IF(AND(MID(Z18,6,1)="1",Objetivos!$K$20=""),"el tamaño de la muestra","")</f>
        <v>el tamaño de la muestra</v>
      </c>
      <c r="AJ18" t="str">
        <f>IF(AND(MID(Z18,7,1)="1",Objetivos!$L$20=""),"la forma de la distribución","")</f>
        <v>la forma de la distribución</v>
      </c>
      <c r="AK18" t="str">
        <f>""&amp;IF(AD18="","",IF(""="",""," y ")&amp;AD18)</f>
        <v>qué se busca</v>
      </c>
      <c r="AL18" t="str">
        <f>AK18&amp;IF(AE18="","",IF(AK18="",""," y ")&amp;AE18)</f>
        <v>qué se busca y el tipo de la variable principal</v>
      </c>
      <c r="AM18" t="str">
        <f>AL18&amp;IF(AF18="","",IF(AL18="",""," y ")&amp;AF18)</f>
        <v>qué se busca y el tipo de la variable principal y cuántos grupos</v>
      </c>
      <c r="AN18" t="str">
        <f>AM18&amp;IF(AG18="","",IF(AM18="",""," y ")&amp;AG18)</f>
        <v>qué se busca y el tipo de la variable principal y cuántos grupos</v>
      </c>
      <c r="AO18" t="str">
        <f>AN18&amp;IF(AH18="","",IF(AN18="",""," y ")&amp;AH18)</f>
        <v>qué se busca y el tipo de la variable principal y cuántos grupos</v>
      </c>
      <c r="AP18" t="str">
        <f>AO18&amp;IF(AI18="","",IF(AO18="",""," y ")&amp;AI18)</f>
        <v>qué se busca y el tipo de la variable principal y cuántos grupos y el tamaño de la muestra</v>
      </c>
      <c r="AQ18" t="str">
        <f>AP18&amp;IF(AJ18="","",IF(AP18="",""," y ")&amp;AJ18)</f>
        <v>qué se busca y el tipo de la variable principal y cuántos grupos y el tamaño de la muestra y la forma de la distribución</v>
      </c>
    </row>
    <row r="19" spans="1:43">
      <c r="A19" t="s">
        <v>110</v>
      </c>
      <c r="B19" t="s">
        <v>98</v>
      </c>
      <c r="C19">
        <v>0</v>
      </c>
      <c r="E19" t="s">
        <v>1490</v>
      </c>
      <c r="F19" t="s">
        <v>1491</v>
      </c>
      <c r="G19" t="s">
        <v>1492</v>
      </c>
      <c r="H19" t="s">
        <v>1493</v>
      </c>
      <c r="I19" t="s">
        <v>1410</v>
      </c>
      <c r="J19" t="s">
        <v>1494</v>
      </c>
      <c r="K19" t="s">
        <v>1495</v>
      </c>
      <c r="L19" t="s">
        <v>1496</v>
      </c>
      <c r="N19" s="9" t="s">
        <v>47</v>
      </c>
      <c r="Q19" t="str">
        <f>IFERROR(INDEX(pa_val_objetivo,MATCH(Objetivos!$F$21,pa_tit_objetivo,0)),INDEX(pa_val_objetivo,1))</f>
        <v>comparar</v>
      </c>
      <c r="R19" t="str">
        <f>IFERROR(INDEX(pa_val_tipoY,MATCH(Objetivos!$G$21,pa_tit_tipoY,0)),INDEX(pa_val_tipoY,1))</f>
        <v>cuantitativa</v>
      </c>
      <c r="S19" t="str">
        <f>IFERROR(INDEX(pa_val_grupos,MATCH(Objetivos!$H$21,pa_tit_grupos,0)),INDEX(pa_val_grupos,1))</f>
        <v>uno</v>
      </c>
      <c r="T19" t="str">
        <f>IFERROR(INDEX(pa_val_relacion,MATCH(Objetivos!$I$21,pa_tit_relacion,0)),INDEX(pa_val_relacion,1))</f>
        <v>independientes</v>
      </c>
      <c r="U19" t="str">
        <f>IFERROR(INDEX(pa_val_tipoX,MATCH(Objetivos!$J$21,pa_tit_tipoX,0)),INDEX(pa_val_tipoX,1))</f>
        <v>cuantitativa</v>
      </c>
      <c r="V19" t="str">
        <f>IFERROR(INDEX(pa_val_tamano,MATCH(Objetivos!$K$21,pa_tit_tamano,0)),INDEX(pa_val_tamano,1))</f>
        <v>chico</v>
      </c>
      <c r="W19" t="str">
        <f>IFERROR(INDEX(pa_val_forma,MATCH(Objetivos!$L$21,pa_tit_forma,0)),INDEX(pa_val_forma,1))</f>
        <v>simetrica</v>
      </c>
      <c r="X19" t="str">
        <f>Q19&amp;"|"&amp;R19&amp;"|"&amp;S19&amp;"|"&amp;T19&amp;"|"&amp;U19&amp;"|"&amp;V19&amp;"|"&amp;W19</f>
        <v>comparar|cuantitativa|uno|independientes|cuantitativa|chico|simetrica</v>
      </c>
      <c r="Y19">
        <f>MATCH(X19,pa_claves,0)</f>
        <v>1.0</v>
      </c>
      <c r="Z19" t="str">
        <f>INDEX(pa_mascaras,Y19)</f>
        <v>1110011</v>
      </c>
      <c r="AA19">
        <f>INDEX(pa_hojas,Y19)+1</f>
        <v>1.0</v>
      </c>
      <c r="AB19" t="str">
        <f>AQ19</f>
        <v>qué se busca y el tipo de la variable principal y cuántos grupos y el tamaño de la muestra y la forma de la distribución</v>
      </c>
      <c r="AC19" t="b">
        <f>AND(Objetivos!$B$21&lt;&gt;"",AB19="")</f>
        <v>0</v>
      </c>
      <c r="AD19" t="str">
        <f>IF(AND(MID(Z19,1,1)="1",Objetivos!$F$21=""),"qué se busca","")</f>
        <v>qué se busca</v>
      </c>
      <c r="AE19" t="str">
        <f>IF(AND(MID(Z19,2,1)="1",Objetivos!$G$21=""),"el tipo de la variable principal","")</f>
        <v>el tipo de la variable principal</v>
      </c>
      <c r="AF19" t="str">
        <f>IF(AND(MID(Z19,3,1)="1",Objetivos!$H$21=""),"cuántos grupos","")</f>
        <v>cuántos grupos</v>
      </c>
      <c r="AG19">
        <f>IF(AND(MID(Z19,4,1)="1",Objetivos!$I$21=""),"si los grupos son independientes o relacionados","")</f>
        <v/>
      </c>
      <c r="AH19">
        <f>IF(AND(MID(Z19,5,1)="1",Objetivos!$J$21=""),"el tipo de la otra variable","")</f>
        <v/>
      </c>
      <c r="AI19" t="str">
        <f>IF(AND(MID(Z19,6,1)="1",Objetivos!$K$21=""),"el tamaño de la muestra","")</f>
        <v>el tamaño de la muestra</v>
      </c>
      <c r="AJ19" t="str">
        <f>IF(AND(MID(Z19,7,1)="1",Objetivos!$L$21=""),"la forma de la distribución","")</f>
        <v>la forma de la distribución</v>
      </c>
      <c r="AK19" t="str">
        <f>""&amp;IF(AD19="","",IF(""="",""," y ")&amp;AD19)</f>
        <v>qué se busca</v>
      </c>
      <c r="AL19" t="str">
        <f>AK19&amp;IF(AE19="","",IF(AK19="",""," y ")&amp;AE19)</f>
        <v>qué se busca y el tipo de la variable principal</v>
      </c>
      <c r="AM19" t="str">
        <f>AL19&amp;IF(AF19="","",IF(AL19="",""," y ")&amp;AF19)</f>
        <v>qué se busca y el tipo de la variable principal y cuántos grupos</v>
      </c>
      <c r="AN19" t="str">
        <f>AM19&amp;IF(AG19="","",IF(AM19="",""," y ")&amp;AG19)</f>
        <v>qué se busca y el tipo de la variable principal y cuántos grupos</v>
      </c>
      <c r="AO19" t="str">
        <f>AN19&amp;IF(AH19="","",IF(AN19="",""," y ")&amp;AH19)</f>
        <v>qué se busca y el tipo de la variable principal y cuántos grupos</v>
      </c>
      <c r="AP19" t="str">
        <f>AO19&amp;IF(AI19="","",IF(AO19="",""," y ")&amp;AI19)</f>
        <v>qué se busca y el tipo de la variable principal y cuántos grupos y el tamaño de la muestra</v>
      </c>
      <c r="AQ19" t="str">
        <f>AP19&amp;IF(AJ19="","",IF(AP19="",""," y ")&amp;AJ19)</f>
        <v>qué se busca y el tipo de la variable principal y cuántos grupos y el tamaño de la muestra y la forma de la distribución</v>
      </c>
    </row>
    <row r="20" spans="1:43">
      <c r="A20" t="s">
        <v>111</v>
      </c>
      <c r="B20" t="s">
        <v>98</v>
      </c>
      <c r="C20">
        <v>0</v>
      </c>
      <c r="E20" t="s">
        <v>1497</v>
      </c>
      <c r="F20" t="s">
        <v>1498</v>
      </c>
      <c r="G20" t="s">
        <v>1499</v>
      </c>
      <c r="H20" t="s">
        <v>1500</v>
      </c>
      <c r="I20" t="s">
        <v>1410</v>
      </c>
      <c r="J20" t="s">
        <v>1501</v>
      </c>
      <c r="K20" t="s">
        <v>1410</v>
      </c>
      <c r="L20" t="s">
        <v>1502</v>
      </c>
      <c r="N20" t="s">
        <v>70</v>
      </c>
      <c r="O20" t="s">
        <v>1637</v>
      </c>
      <c r="Q20" t="str">
        <f>IFERROR(INDEX(pa_val_objetivo,MATCH(Objetivos!$F$22,pa_tit_objetivo,0)),INDEX(pa_val_objetivo,1))</f>
        <v>comparar</v>
      </c>
      <c r="R20" t="str">
        <f>IFERROR(INDEX(pa_val_tipoY,MATCH(Objetivos!$G$22,pa_tit_tipoY,0)),INDEX(pa_val_tipoY,1))</f>
        <v>cuantitativa</v>
      </c>
      <c r="S20" t="str">
        <f>IFERROR(INDEX(pa_val_grupos,MATCH(Objetivos!$H$22,pa_tit_grupos,0)),INDEX(pa_val_grupos,1))</f>
        <v>uno</v>
      </c>
      <c r="T20" t="str">
        <f>IFERROR(INDEX(pa_val_relacion,MATCH(Objetivos!$I$22,pa_tit_relacion,0)),INDEX(pa_val_relacion,1))</f>
        <v>independientes</v>
      </c>
      <c r="U20" t="str">
        <f>IFERROR(INDEX(pa_val_tipoX,MATCH(Objetivos!$J$22,pa_tit_tipoX,0)),INDEX(pa_val_tipoX,1))</f>
        <v>cuantitativa</v>
      </c>
      <c r="V20" t="str">
        <f>IFERROR(INDEX(pa_val_tamano,MATCH(Objetivos!$K$22,pa_tit_tamano,0)),INDEX(pa_val_tamano,1))</f>
        <v>chico</v>
      </c>
      <c r="W20" t="str">
        <f>IFERROR(INDEX(pa_val_forma,MATCH(Objetivos!$L$22,pa_tit_forma,0)),INDEX(pa_val_forma,1))</f>
        <v>simetrica</v>
      </c>
      <c r="X20" t="str">
        <f>Q20&amp;"|"&amp;R20&amp;"|"&amp;S20&amp;"|"&amp;T20&amp;"|"&amp;U20&amp;"|"&amp;V20&amp;"|"&amp;W20</f>
        <v>comparar|cuantitativa|uno|independientes|cuantitativa|chico|simetrica</v>
      </c>
      <c r="Y20">
        <f>MATCH(X20,pa_claves,0)</f>
        <v>1.0</v>
      </c>
      <c r="Z20" t="str">
        <f>INDEX(pa_mascaras,Y20)</f>
        <v>1110011</v>
      </c>
      <c r="AA20">
        <f>INDEX(pa_hojas,Y20)+1</f>
        <v>1.0</v>
      </c>
      <c r="AB20" t="str">
        <f>AQ20</f>
        <v>qué se busca y el tipo de la variable principal y cuántos grupos y el tamaño de la muestra y la forma de la distribución</v>
      </c>
      <c r="AC20" t="b">
        <f>AND(Objetivos!$B$22&lt;&gt;"",AB20="")</f>
        <v>0</v>
      </c>
      <c r="AD20" t="str">
        <f>IF(AND(MID(Z20,1,1)="1",Objetivos!$F$22=""),"qué se busca","")</f>
        <v>qué se busca</v>
      </c>
      <c r="AE20" t="str">
        <f>IF(AND(MID(Z20,2,1)="1",Objetivos!$G$22=""),"el tipo de la variable principal","")</f>
        <v>el tipo de la variable principal</v>
      </c>
      <c r="AF20" t="str">
        <f>IF(AND(MID(Z20,3,1)="1",Objetivos!$H$22=""),"cuántos grupos","")</f>
        <v>cuántos grupos</v>
      </c>
      <c r="AG20">
        <f>IF(AND(MID(Z20,4,1)="1",Objetivos!$I$22=""),"si los grupos son independientes o relacionados","")</f>
        <v/>
      </c>
      <c r="AH20">
        <f>IF(AND(MID(Z20,5,1)="1",Objetivos!$J$22=""),"el tipo de la otra variable","")</f>
        <v/>
      </c>
      <c r="AI20" t="str">
        <f>IF(AND(MID(Z20,6,1)="1",Objetivos!$K$22=""),"el tamaño de la muestra","")</f>
        <v>el tamaño de la muestra</v>
      </c>
      <c r="AJ20" t="str">
        <f>IF(AND(MID(Z20,7,1)="1",Objetivos!$L$22=""),"la forma de la distribución","")</f>
        <v>la forma de la distribución</v>
      </c>
      <c r="AK20" t="str">
        <f>""&amp;IF(AD20="","",IF(""="",""," y ")&amp;AD20)</f>
        <v>qué se busca</v>
      </c>
      <c r="AL20" t="str">
        <f>AK20&amp;IF(AE20="","",IF(AK20="",""," y ")&amp;AE20)</f>
        <v>qué se busca y el tipo de la variable principal</v>
      </c>
      <c r="AM20" t="str">
        <f>AL20&amp;IF(AF20="","",IF(AL20="",""," y ")&amp;AF20)</f>
        <v>qué se busca y el tipo de la variable principal y cuántos grupos</v>
      </c>
      <c r="AN20" t="str">
        <f>AM20&amp;IF(AG20="","",IF(AM20="",""," y ")&amp;AG20)</f>
        <v>qué se busca y el tipo de la variable principal y cuántos grupos</v>
      </c>
      <c r="AO20" t="str">
        <f>AN20&amp;IF(AH20="","",IF(AN20="",""," y ")&amp;AH20)</f>
        <v>qué se busca y el tipo de la variable principal y cuántos grupos</v>
      </c>
      <c r="AP20" t="str">
        <f>AO20&amp;IF(AI20="","",IF(AO20="",""," y ")&amp;AI20)</f>
        <v>qué se busca y el tipo de la variable principal y cuántos grupos y el tamaño de la muestra</v>
      </c>
      <c r="AQ20" t="str">
        <f>AP20&amp;IF(AJ20="","",IF(AP20="",""," y ")&amp;AJ20)</f>
        <v>qué se busca y el tipo de la variable principal y cuántos grupos y el tamaño de la muestra y la forma de la distribución</v>
      </c>
    </row>
    <row r="21" spans="1:43">
      <c r="A21" t="s">
        <v>112</v>
      </c>
      <c r="B21" t="s">
        <v>98</v>
      </c>
      <c r="C21">
        <v>0</v>
      </c>
      <c r="E21" t="s">
        <v>1503</v>
      </c>
      <c r="F21" t="s">
        <v>1504</v>
      </c>
      <c r="G21" t="s">
        <v>1505</v>
      </c>
      <c r="H21" t="s">
        <v>1506</v>
      </c>
      <c r="I21" t="s">
        <v>1507</v>
      </c>
      <c r="J21" t="s">
        <v>1508</v>
      </c>
      <c r="K21" t="s">
        <v>1410</v>
      </c>
      <c r="L21" t="s">
        <v>1509</v>
      </c>
      <c r="N21" t="s">
        <v>1638</v>
      </c>
      <c r="O21" t="s">
        <v>1639</v>
      </c>
      <c r="Q21" t="str">
        <f>IFERROR(INDEX(pa_val_objetivo,MATCH(Objetivos!$F$23,pa_tit_objetivo,0)),INDEX(pa_val_objetivo,1))</f>
        <v>comparar</v>
      </c>
      <c r="R21" t="str">
        <f>IFERROR(INDEX(pa_val_tipoY,MATCH(Objetivos!$G$23,pa_tit_tipoY,0)),INDEX(pa_val_tipoY,1))</f>
        <v>cuantitativa</v>
      </c>
      <c r="S21" t="str">
        <f>IFERROR(INDEX(pa_val_grupos,MATCH(Objetivos!$H$23,pa_tit_grupos,0)),INDEX(pa_val_grupos,1))</f>
        <v>uno</v>
      </c>
      <c r="T21" t="str">
        <f>IFERROR(INDEX(pa_val_relacion,MATCH(Objetivos!$I$23,pa_tit_relacion,0)),INDEX(pa_val_relacion,1))</f>
        <v>independientes</v>
      </c>
      <c r="U21" t="str">
        <f>IFERROR(INDEX(pa_val_tipoX,MATCH(Objetivos!$J$23,pa_tit_tipoX,0)),INDEX(pa_val_tipoX,1))</f>
        <v>cuantitativa</v>
      </c>
      <c r="V21" t="str">
        <f>IFERROR(INDEX(pa_val_tamano,MATCH(Objetivos!$K$23,pa_tit_tamano,0)),INDEX(pa_val_tamano,1))</f>
        <v>chico</v>
      </c>
      <c r="W21" t="str">
        <f>IFERROR(INDEX(pa_val_forma,MATCH(Objetivos!$L$23,pa_tit_forma,0)),INDEX(pa_val_forma,1))</f>
        <v>simetrica</v>
      </c>
      <c r="X21" t="str">
        <f>Q21&amp;"|"&amp;R21&amp;"|"&amp;S21&amp;"|"&amp;T21&amp;"|"&amp;U21&amp;"|"&amp;V21&amp;"|"&amp;W21</f>
        <v>comparar|cuantitativa|uno|independientes|cuantitativa|chico|simetrica</v>
      </c>
      <c r="Y21">
        <f>MATCH(X21,pa_claves,0)</f>
        <v>1.0</v>
      </c>
      <c r="Z21" t="str">
        <f>INDEX(pa_mascaras,Y21)</f>
        <v>1110011</v>
      </c>
      <c r="AA21">
        <f>INDEX(pa_hojas,Y21)+1</f>
        <v>1.0</v>
      </c>
      <c r="AB21" t="str">
        <f>AQ21</f>
        <v>qué se busca y el tipo de la variable principal y cuántos grupos y el tamaño de la muestra y la forma de la distribución</v>
      </c>
      <c r="AC21" t="b">
        <f>AND(Objetivos!$B$23&lt;&gt;"",AB21="")</f>
        <v>0</v>
      </c>
      <c r="AD21" t="str">
        <f>IF(AND(MID(Z21,1,1)="1",Objetivos!$F$23=""),"qué se busca","")</f>
        <v>qué se busca</v>
      </c>
      <c r="AE21" t="str">
        <f>IF(AND(MID(Z21,2,1)="1",Objetivos!$G$23=""),"el tipo de la variable principal","")</f>
        <v>el tipo de la variable principal</v>
      </c>
      <c r="AF21" t="str">
        <f>IF(AND(MID(Z21,3,1)="1",Objetivos!$H$23=""),"cuántos grupos","")</f>
        <v>cuántos grupos</v>
      </c>
      <c r="AG21">
        <f>IF(AND(MID(Z21,4,1)="1",Objetivos!$I$23=""),"si los grupos son independientes o relacionados","")</f>
        <v/>
      </c>
      <c r="AH21">
        <f>IF(AND(MID(Z21,5,1)="1",Objetivos!$J$23=""),"el tipo de la otra variable","")</f>
        <v/>
      </c>
      <c r="AI21" t="str">
        <f>IF(AND(MID(Z21,6,1)="1",Objetivos!$K$23=""),"el tamaño de la muestra","")</f>
        <v>el tamaño de la muestra</v>
      </c>
      <c r="AJ21" t="str">
        <f>IF(AND(MID(Z21,7,1)="1",Objetivos!$L$23=""),"la forma de la distribución","")</f>
        <v>la forma de la distribución</v>
      </c>
      <c r="AK21" t="str">
        <f>""&amp;IF(AD21="","",IF(""="",""," y ")&amp;AD21)</f>
        <v>qué se busca</v>
      </c>
      <c r="AL21" t="str">
        <f>AK21&amp;IF(AE21="","",IF(AK21="",""," y ")&amp;AE21)</f>
        <v>qué se busca y el tipo de la variable principal</v>
      </c>
      <c r="AM21" t="str">
        <f>AL21&amp;IF(AF21="","",IF(AL21="",""," y ")&amp;AF21)</f>
        <v>qué se busca y el tipo de la variable principal y cuántos grupos</v>
      </c>
      <c r="AN21" t="str">
        <f>AM21&amp;IF(AG21="","",IF(AM21="",""," y ")&amp;AG21)</f>
        <v>qué se busca y el tipo de la variable principal y cuántos grupos</v>
      </c>
      <c r="AO21" t="str">
        <f>AN21&amp;IF(AH21="","",IF(AN21="",""," y ")&amp;AH21)</f>
        <v>qué se busca y el tipo de la variable principal y cuántos grupos</v>
      </c>
      <c r="AP21" t="str">
        <f>AO21&amp;IF(AI21="","",IF(AO21="",""," y ")&amp;AI21)</f>
        <v>qué se busca y el tipo de la variable principal y cuántos grupos y el tamaño de la muestra</v>
      </c>
      <c r="AQ21" t="str">
        <f>AP21&amp;IF(AJ21="","",IF(AP21="",""," y ")&amp;AJ21)</f>
        <v>qué se busca y el tipo de la variable principal y cuántos grupos y el tamaño de la muestra y la forma de la distribución</v>
      </c>
    </row>
    <row r="22" spans="1:43">
      <c r="A22" t="s">
        <v>113</v>
      </c>
      <c r="B22" t="s">
        <v>94</v>
      </c>
      <c r="C22">
        <v>0</v>
      </c>
      <c r="E22" t="s">
        <v>1510</v>
      </c>
      <c r="F22" t="s">
        <v>1511</v>
      </c>
      <c r="G22" t="s">
        <v>1512</v>
      </c>
      <c r="H22" t="s">
        <v>1513</v>
      </c>
      <c r="I22" t="s">
        <v>1514</v>
      </c>
      <c r="J22" t="s">
        <v>1515</v>
      </c>
      <c r="K22" t="s">
        <v>1410</v>
      </c>
      <c r="L22" t="s">
        <v>1516</v>
      </c>
      <c r="Q22" t="str">
        <f>IFERROR(INDEX(pa_val_objetivo,MATCH(Objetivos!$F$24,pa_tit_objetivo,0)),INDEX(pa_val_objetivo,1))</f>
        <v>comparar</v>
      </c>
      <c r="R22" t="str">
        <f>IFERROR(INDEX(pa_val_tipoY,MATCH(Objetivos!$G$24,pa_tit_tipoY,0)),INDEX(pa_val_tipoY,1))</f>
        <v>cuantitativa</v>
      </c>
      <c r="S22" t="str">
        <f>IFERROR(INDEX(pa_val_grupos,MATCH(Objetivos!$H$24,pa_tit_grupos,0)),INDEX(pa_val_grupos,1))</f>
        <v>uno</v>
      </c>
      <c r="T22" t="str">
        <f>IFERROR(INDEX(pa_val_relacion,MATCH(Objetivos!$I$24,pa_tit_relacion,0)),INDEX(pa_val_relacion,1))</f>
        <v>independientes</v>
      </c>
      <c r="U22" t="str">
        <f>IFERROR(INDEX(pa_val_tipoX,MATCH(Objetivos!$J$24,pa_tit_tipoX,0)),INDEX(pa_val_tipoX,1))</f>
        <v>cuantitativa</v>
      </c>
      <c r="V22" t="str">
        <f>IFERROR(INDEX(pa_val_tamano,MATCH(Objetivos!$K$24,pa_tit_tamano,0)),INDEX(pa_val_tamano,1))</f>
        <v>chico</v>
      </c>
      <c r="W22" t="str">
        <f>IFERROR(INDEX(pa_val_forma,MATCH(Objetivos!$L$24,pa_tit_forma,0)),INDEX(pa_val_forma,1))</f>
        <v>simetrica</v>
      </c>
      <c r="X22" t="str">
        <f>Q22&amp;"|"&amp;R22&amp;"|"&amp;S22&amp;"|"&amp;T22&amp;"|"&amp;U22&amp;"|"&amp;V22&amp;"|"&amp;W22</f>
        <v>comparar|cuantitativa|uno|independientes|cuantitativa|chico|simetrica</v>
      </c>
      <c r="Y22">
        <f>MATCH(X22,pa_claves,0)</f>
        <v>1.0</v>
      </c>
      <c r="Z22" t="str">
        <f>INDEX(pa_mascaras,Y22)</f>
        <v>1110011</v>
      </c>
      <c r="AA22">
        <f>INDEX(pa_hojas,Y22)+1</f>
        <v>1.0</v>
      </c>
      <c r="AB22" t="str">
        <f>AQ22</f>
        <v>qué se busca y el tipo de la variable principal y cuántos grupos y el tamaño de la muestra y la forma de la distribución</v>
      </c>
      <c r="AC22" t="b">
        <f>AND(Objetivos!$B$24&lt;&gt;"",AB22="")</f>
        <v>0</v>
      </c>
      <c r="AD22" t="str">
        <f>IF(AND(MID(Z22,1,1)="1",Objetivos!$F$24=""),"qué se busca","")</f>
        <v>qué se busca</v>
      </c>
      <c r="AE22" t="str">
        <f>IF(AND(MID(Z22,2,1)="1",Objetivos!$G$24=""),"el tipo de la variable principal","")</f>
        <v>el tipo de la variable principal</v>
      </c>
      <c r="AF22" t="str">
        <f>IF(AND(MID(Z22,3,1)="1",Objetivos!$H$24=""),"cuántos grupos","")</f>
        <v>cuántos grupos</v>
      </c>
      <c r="AG22">
        <f>IF(AND(MID(Z22,4,1)="1",Objetivos!$I$24=""),"si los grupos son independientes o relacionados","")</f>
        <v/>
      </c>
      <c r="AH22">
        <f>IF(AND(MID(Z22,5,1)="1",Objetivos!$J$24=""),"el tipo de la otra variable","")</f>
        <v/>
      </c>
      <c r="AI22" t="str">
        <f>IF(AND(MID(Z22,6,1)="1",Objetivos!$K$24=""),"el tamaño de la muestra","")</f>
        <v>el tamaño de la muestra</v>
      </c>
      <c r="AJ22" t="str">
        <f>IF(AND(MID(Z22,7,1)="1",Objetivos!$L$24=""),"la forma de la distribución","")</f>
        <v>la forma de la distribución</v>
      </c>
      <c r="AK22" t="str">
        <f>""&amp;IF(AD22="","",IF(""="",""," y ")&amp;AD22)</f>
        <v>qué se busca</v>
      </c>
      <c r="AL22" t="str">
        <f>AK22&amp;IF(AE22="","",IF(AK22="",""," y ")&amp;AE22)</f>
        <v>qué se busca y el tipo de la variable principal</v>
      </c>
      <c r="AM22" t="str">
        <f>AL22&amp;IF(AF22="","",IF(AL22="",""," y ")&amp;AF22)</f>
        <v>qué se busca y el tipo de la variable principal y cuántos grupos</v>
      </c>
      <c r="AN22" t="str">
        <f>AM22&amp;IF(AG22="","",IF(AM22="",""," y ")&amp;AG22)</f>
        <v>qué se busca y el tipo de la variable principal y cuántos grupos</v>
      </c>
      <c r="AO22" t="str">
        <f>AN22&amp;IF(AH22="","",IF(AN22="",""," y ")&amp;AH22)</f>
        <v>qué se busca y el tipo de la variable principal y cuántos grupos</v>
      </c>
      <c r="AP22" t="str">
        <f>AO22&amp;IF(AI22="","",IF(AO22="",""," y ")&amp;AI22)</f>
        <v>qué se busca y el tipo de la variable principal y cuántos grupos y el tamaño de la muestra</v>
      </c>
      <c r="AQ22" t="str">
        <f>AP22&amp;IF(AJ22="","",IF(AP22="",""," y ")&amp;AJ22)</f>
        <v>qué se busca y el tipo de la variable principal y cuántos grupos y el tamaño de la muestra y la forma de la distribución</v>
      </c>
    </row>
    <row r="23" spans="1:43">
      <c r="A23" t="s">
        <v>114</v>
      </c>
      <c r="B23" t="s">
        <v>94</v>
      </c>
      <c r="C23">
        <v>1</v>
      </c>
      <c r="E23" t="s">
        <v>1510</v>
      </c>
      <c r="F23" t="s">
        <v>1517</v>
      </c>
      <c r="G23" t="s">
        <v>1518</v>
      </c>
      <c r="H23" t="s">
        <v>1519</v>
      </c>
      <c r="I23" t="s">
        <v>1520</v>
      </c>
      <c r="J23" t="s">
        <v>1521</v>
      </c>
      <c r="K23" t="s">
        <v>1410</v>
      </c>
      <c r="L23" t="s">
        <v>1516</v>
      </c>
      <c r="N23" s="9" t="s">
        <v>48</v>
      </c>
      <c r="Q23" t="str">
        <f>IFERROR(INDEX(pa_val_objetivo,MATCH(Objetivos!$F$25,pa_tit_objetivo,0)),INDEX(pa_val_objetivo,1))</f>
        <v>comparar</v>
      </c>
      <c r="R23" t="str">
        <f>IFERROR(INDEX(pa_val_tipoY,MATCH(Objetivos!$G$25,pa_tit_tipoY,0)),INDEX(pa_val_tipoY,1))</f>
        <v>cuantitativa</v>
      </c>
      <c r="S23" t="str">
        <f>IFERROR(INDEX(pa_val_grupos,MATCH(Objetivos!$H$25,pa_tit_grupos,0)),INDEX(pa_val_grupos,1))</f>
        <v>uno</v>
      </c>
      <c r="T23" t="str">
        <f>IFERROR(INDEX(pa_val_relacion,MATCH(Objetivos!$I$25,pa_tit_relacion,0)),INDEX(pa_val_relacion,1))</f>
        <v>independientes</v>
      </c>
      <c r="U23" t="str">
        <f>IFERROR(INDEX(pa_val_tipoX,MATCH(Objetivos!$J$25,pa_tit_tipoX,0)),INDEX(pa_val_tipoX,1))</f>
        <v>cuantitativa</v>
      </c>
      <c r="V23" t="str">
        <f>IFERROR(INDEX(pa_val_tamano,MATCH(Objetivos!$K$25,pa_tit_tamano,0)),INDEX(pa_val_tamano,1))</f>
        <v>chico</v>
      </c>
      <c r="W23" t="str">
        <f>IFERROR(INDEX(pa_val_forma,MATCH(Objetivos!$L$25,pa_tit_forma,0)),INDEX(pa_val_forma,1))</f>
        <v>simetrica</v>
      </c>
      <c r="X23" t="str">
        <f>Q23&amp;"|"&amp;R23&amp;"|"&amp;S23&amp;"|"&amp;T23&amp;"|"&amp;U23&amp;"|"&amp;V23&amp;"|"&amp;W23</f>
        <v>comparar|cuantitativa|uno|independientes|cuantitativa|chico|simetrica</v>
      </c>
      <c r="Y23">
        <f>MATCH(X23,pa_claves,0)</f>
        <v>1.0</v>
      </c>
      <c r="Z23" t="str">
        <f>INDEX(pa_mascaras,Y23)</f>
        <v>1110011</v>
      </c>
      <c r="AA23">
        <f>INDEX(pa_hojas,Y23)+1</f>
        <v>1.0</v>
      </c>
      <c r="AB23" t="str">
        <f>AQ23</f>
        <v>qué se busca y el tipo de la variable principal y cuántos grupos y el tamaño de la muestra y la forma de la distribución</v>
      </c>
      <c r="AC23" t="b">
        <f>AND(Objetivos!$B$25&lt;&gt;"",AB23="")</f>
        <v>0</v>
      </c>
      <c r="AD23" t="str">
        <f>IF(AND(MID(Z23,1,1)="1",Objetivos!$F$25=""),"qué se busca","")</f>
        <v>qué se busca</v>
      </c>
      <c r="AE23" t="str">
        <f>IF(AND(MID(Z23,2,1)="1",Objetivos!$G$25=""),"el tipo de la variable principal","")</f>
        <v>el tipo de la variable principal</v>
      </c>
      <c r="AF23" t="str">
        <f>IF(AND(MID(Z23,3,1)="1",Objetivos!$H$25=""),"cuántos grupos","")</f>
        <v>cuántos grupos</v>
      </c>
      <c r="AG23">
        <f>IF(AND(MID(Z23,4,1)="1",Objetivos!$I$25=""),"si los grupos son independientes o relacionados","")</f>
        <v/>
      </c>
      <c r="AH23">
        <f>IF(AND(MID(Z23,5,1)="1",Objetivos!$J$25=""),"el tipo de la otra variable","")</f>
        <v/>
      </c>
      <c r="AI23" t="str">
        <f>IF(AND(MID(Z23,6,1)="1",Objetivos!$K$25=""),"el tamaño de la muestra","")</f>
        <v>el tamaño de la muestra</v>
      </c>
      <c r="AJ23" t="str">
        <f>IF(AND(MID(Z23,7,1)="1",Objetivos!$L$25=""),"la forma de la distribución","")</f>
        <v>la forma de la distribución</v>
      </c>
      <c r="AK23" t="str">
        <f>""&amp;IF(AD23="","",IF(""="",""," y ")&amp;AD23)</f>
        <v>qué se busca</v>
      </c>
      <c r="AL23" t="str">
        <f>AK23&amp;IF(AE23="","",IF(AK23="",""," y ")&amp;AE23)</f>
        <v>qué se busca y el tipo de la variable principal</v>
      </c>
      <c r="AM23" t="str">
        <f>AL23&amp;IF(AF23="","",IF(AL23="",""," y ")&amp;AF23)</f>
        <v>qué se busca y el tipo de la variable principal y cuántos grupos</v>
      </c>
      <c r="AN23" t="str">
        <f>AM23&amp;IF(AG23="","",IF(AM23="",""," y ")&amp;AG23)</f>
        <v>qué se busca y el tipo de la variable principal y cuántos grupos</v>
      </c>
      <c r="AO23" t="str">
        <f>AN23&amp;IF(AH23="","",IF(AN23="",""," y ")&amp;AH23)</f>
        <v>qué se busca y el tipo de la variable principal y cuántos grupos</v>
      </c>
      <c r="AP23" t="str">
        <f>AO23&amp;IF(AI23="","",IF(AO23="",""," y ")&amp;AI23)</f>
        <v>qué se busca y el tipo de la variable principal y cuántos grupos y el tamaño de la muestra</v>
      </c>
      <c r="AQ23" t="str">
        <f>AP23&amp;IF(AJ23="","",IF(AP23="",""," y ")&amp;AJ23)</f>
        <v>qué se busca y el tipo de la variable principal y cuántos grupos y el tamaño de la muestra y la forma de la distribución</v>
      </c>
    </row>
    <row r="24" spans="1:43">
      <c r="A24" t="s">
        <v>115</v>
      </c>
      <c r="B24" t="s">
        <v>94</v>
      </c>
      <c r="C24">
        <v>0</v>
      </c>
      <c r="E24" t="s">
        <v>1522</v>
      </c>
      <c r="F24" t="s">
        <v>1523</v>
      </c>
      <c r="G24" t="s">
        <v>1410</v>
      </c>
      <c r="H24" t="s">
        <v>1524</v>
      </c>
      <c r="I24" t="s">
        <v>1410</v>
      </c>
      <c r="J24" t="s">
        <v>1410</v>
      </c>
      <c r="K24" t="s">
        <v>1525</v>
      </c>
      <c r="L24" t="s">
        <v>1526</v>
      </c>
      <c r="N24" t="s">
        <v>61</v>
      </c>
      <c r="O24" t="s">
        <v>1631</v>
      </c>
    </row>
    <row r="25" spans="1:43">
      <c r="A25" t="s">
        <v>116</v>
      </c>
      <c r="B25" t="s">
        <v>98</v>
      </c>
      <c r="C25">
        <v>0</v>
      </c>
      <c r="E25" t="s">
        <v>1527</v>
      </c>
      <c r="F25" t="s">
        <v>1528</v>
      </c>
      <c r="G25" t="s">
        <v>1529</v>
      </c>
      <c r="H25" t="s">
        <v>1530</v>
      </c>
      <c r="I25" t="s">
        <v>1531</v>
      </c>
      <c r="J25" t="s">
        <v>1532</v>
      </c>
      <c r="K25" t="s">
        <v>1410</v>
      </c>
      <c r="L25" t="s">
        <v>1496</v>
      </c>
      <c r="N25" t="s">
        <v>75</v>
      </c>
      <c r="O25" t="s">
        <v>1632</v>
      </c>
    </row>
    <row r="26" spans="1:43">
      <c r="A26" t="s">
        <v>117</v>
      </c>
      <c r="B26" t="s">
        <v>98</v>
      </c>
      <c r="C26">
        <v>0</v>
      </c>
      <c r="E26" t="s">
        <v>1533</v>
      </c>
      <c r="F26" t="s">
        <v>1534</v>
      </c>
      <c r="G26" t="s">
        <v>1535</v>
      </c>
      <c r="H26" t="s">
        <v>1536</v>
      </c>
      <c r="I26" t="s">
        <v>1537</v>
      </c>
      <c r="J26" t="s">
        <v>1538</v>
      </c>
      <c r="K26" t="s">
        <v>1539</v>
      </c>
      <c r="L26" t="s">
        <v>1540</v>
      </c>
      <c r="N26" t="s">
        <v>86</v>
      </c>
      <c r="O26" t="s">
        <v>1633</v>
      </c>
    </row>
    <row r="27" spans="1:43">
      <c r="A27" t="s">
        <v>118</v>
      </c>
      <c r="B27" t="s">
        <v>98</v>
      </c>
      <c r="C27">
        <v>0</v>
      </c>
      <c r="E27" t="s">
        <v>1541</v>
      </c>
      <c r="F27" t="s">
        <v>1542</v>
      </c>
      <c r="G27" t="s">
        <v>1543</v>
      </c>
      <c r="H27" t="s">
        <v>1544</v>
      </c>
      <c r="I27" t="s">
        <v>1545</v>
      </c>
      <c r="J27" t="s">
        <v>1546</v>
      </c>
      <c r="K27" t="s">
        <v>1410</v>
      </c>
      <c r="L27" t="s">
        <v>1547</v>
      </c>
    </row>
    <row r="28" spans="1:43">
      <c r="A28" t="s">
        <v>119</v>
      </c>
      <c r="B28" t="s">
        <v>94</v>
      </c>
      <c r="C28">
        <v>0</v>
      </c>
      <c r="E28" t="s">
        <v>1548</v>
      </c>
      <c r="F28" t="s">
        <v>1549</v>
      </c>
      <c r="G28" t="s">
        <v>1550</v>
      </c>
      <c r="H28" t="s">
        <v>1551</v>
      </c>
      <c r="I28" t="s">
        <v>1410</v>
      </c>
      <c r="J28" t="s">
        <v>1552</v>
      </c>
      <c r="K28" t="s">
        <v>1553</v>
      </c>
      <c r="L28" t="s">
        <v>1554</v>
      </c>
      <c r="N28" s="9" t="s">
        <v>49</v>
      </c>
    </row>
    <row r="29" spans="1:43">
      <c r="A29" t="s">
        <v>120</v>
      </c>
      <c r="B29" t="s">
        <v>94</v>
      </c>
      <c r="C29">
        <v>1</v>
      </c>
      <c r="E29" t="s">
        <v>1555</v>
      </c>
      <c r="F29" t="s">
        <v>1556</v>
      </c>
      <c r="G29" t="s">
        <v>1557</v>
      </c>
      <c r="H29" t="s">
        <v>1558</v>
      </c>
      <c r="I29" t="s">
        <v>1559</v>
      </c>
      <c r="J29" t="s">
        <v>1560</v>
      </c>
      <c r="K29" t="s">
        <v>1410</v>
      </c>
      <c r="L29" t="s">
        <v>1547</v>
      </c>
      <c r="N29" t="s">
        <v>1640</v>
      </c>
      <c r="O29" t="s">
        <v>1641</v>
      </c>
    </row>
    <row r="30" spans="1:43">
      <c r="A30" t="s">
        <v>121</v>
      </c>
      <c r="B30" t="s">
        <v>94</v>
      </c>
      <c r="C30">
        <v>0</v>
      </c>
      <c r="E30" t="s">
        <v>1561</v>
      </c>
      <c r="F30" t="s">
        <v>1562</v>
      </c>
      <c r="G30" t="s">
        <v>1435</v>
      </c>
      <c r="H30" t="s">
        <v>1563</v>
      </c>
      <c r="I30" t="s">
        <v>1564</v>
      </c>
      <c r="J30" t="s">
        <v>1565</v>
      </c>
      <c r="K30" t="s">
        <v>1410</v>
      </c>
      <c r="L30" t="s">
        <v>1540</v>
      </c>
      <c r="N30" t="s">
        <v>63</v>
      </c>
      <c r="O30" t="s">
        <v>1642</v>
      </c>
    </row>
    <row r="31" spans="1:43">
      <c r="A31" t="s">
        <v>122</v>
      </c>
      <c r="B31" t="s">
        <v>98</v>
      </c>
      <c r="C31">
        <v>0</v>
      </c>
      <c r="E31" t="s">
        <v>1566</v>
      </c>
      <c r="F31" t="s">
        <v>1567</v>
      </c>
      <c r="G31" t="s">
        <v>1568</v>
      </c>
      <c r="H31" t="s">
        <v>1569</v>
      </c>
      <c r="I31" t="s">
        <v>1570</v>
      </c>
      <c r="J31" t="s">
        <v>1571</v>
      </c>
      <c r="K31" t="s">
        <v>1410</v>
      </c>
      <c r="L31" t="s">
        <v>1547</v>
      </c>
    </row>
    <row r="32" spans="1:43">
      <c r="A32" t="s">
        <v>123</v>
      </c>
      <c r="B32" t="s">
        <v>98</v>
      </c>
      <c r="C32">
        <v>0</v>
      </c>
      <c r="E32" t="s">
        <v>1572</v>
      </c>
      <c r="F32" t="s">
        <v>1573</v>
      </c>
      <c r="G32" t="s">
        <v>1574</v>
      </c>
      <c r="H32" t="s">
        <v>1575</v>
      </c>
      <c r="I32" t="s">
        <v>1576</v>
      </c>
      <c r="J32" t="s">
        <v>1577</v>
      </c>
      <c r="K32" t="s">
        <v>1578</v>
      </c>
      <c r="L32" t="s">
        <v>1540</v>
      </c>
      <c r="N32" s="9" t="s">
        <v>50</v>
      </c>
    </row>
    <row r="33" spans="1:15">
      <c r="A33" t="s">
        <v>124</v>
      </c>
      <c r="B33" t="s">
        <v>98</v>
      </c>
      <c r="C33">
        <v>0</v>
      </c>
      <c r="E33" t="s">
        <v>1579</v>
      </c>
      <c r="F33" t="s">
        <v>1580</v>
      </c>
      <c r="G33" t="s">
        <v>1581</v>
      </c>
      <c r="H33" t="s">
        <v>1582</v>
      </c>
      <c r="I33" t="s">
        <v>1583</v>
      </c>
      <c r="J33" t="s">
        <v>1584</v>
      </c>
      <c r="K33" t="s">
        <v>1585</v>
      </c>
      <c r="L33" t="s">
        <v>1547</v>
      </c>
      <c r="N33" t="s">
        <v>1643</v>
      </c>
      <c r="O33" t="s">
        <v>1644</v>
      </c>
    </row>
    <row r="34" spans="1:15">
      <c r="A34" t="s">
        <v>125</v>
      </c>
      <c r="B34" t="s">
        <v>94</v>
      </c>
      <c r="C34">
        <v>0</v>
      </c>
      <c r="E34" t="s">
        <v>1572</v>
      </c>
      <c r="F34" t="s">
        <v>1573</v>
      </c>
      <c r="G34" t="s">
        <v>1574</v>
      </c>
      <c r="H34" t="s">
        <v>1575</v>
      </c>
      <c r="I34" t="s">
        <v>1586</v>
      </c>
      <c r="J34" t="s">
        <v>1587</v>
      </c>
      <c r="K34" t="s">
        <v>1588</v>
      </c>
      <c r="L34" t="s">
        <v>1540</v>
      </c>
      <c r="N34" t="s">
        <v>81</v>
      </c>
      <c r="O34" t="s">
        <v>1645</v>
      </c>
    </row>
    <row r="35" spans="1:15">
      <c r="A35" t="s">
        <v>126</v>
      </c>
      <c r="B35" t="s">
        <v>94</v>
      </c>
      <c r="C35">
        <v>1</v>
      </c>
      <c r="E35" t="s">
        <v>1579</v>
      </c>
      <c r="F35" t="s">
        <v>1580</v>
      </c>
      <c r="G35" t="s">
        <v>1581</v>
      </c>
      <c r="H35" t="s">
        <v>1582</v>
      </c>
      <c r="I35" t="s">
        <v>1583</v>
      </c>
      <c r="J35" t="s">
        <v>1584</v>
      </c>
      <c r="K35" t="s">
        <v>1589</v>
      </c>
      <c r="L35" t="s">
        <v>1547</v>
      </c>
      <c r="N35" t="s">
        <v>1646</v>
      </c>
      <c r="O35" t="s">
        <v>1647</v>
      </c>
    </row>
    <row r="36" spans="1:15">
      <c r="A36" t="s">
        <v>127</v>
      </c>
      <c r="B36" t="s">
        <v>94</v>
      </c>
      <c r="C36">
        <v>0</v>
      </c>
      <c r="E36" t="s">
        <v>1541</v>
      </c>
      <c r="F36" t="s">
        <v>1590</v>
      </c>
      <c r="G36" t="s">
        <v>1543</v>
      </c>
      <c r="H36" t="s">
        <v>1544</v>
      </c>
      <c r="I36" t="s">
        <v>1545</v>
      </c>
      <c r="J36" t="s">
        <v>1546</v>
      </c>
      <c r="K36" t="s">
        <v>1410</v>
      </c>
      <c r="L36" t="s">
        <v>1547</v>
      </c>
    </row>
    <row r="37" spans="1:15">
      <c r="A37" t="s">
        <v>128</v>
      </c>
      <c r="B37" t="s">
        <v>98</v>
      </c>
      <c r="C37">
        <v>0</v>
      </c>
      <c r="E37" t="s">
        <v>1566</v>
      </c>
      <c r="F37" t="s">
        <v>1591</v>
      </c>
      <c r="G37" t="s">
        <v>1568</v>
      </c>
      <c r="H37" t="s">
        <v>1569</v>
      </c>
      <c r="I37" t="s">
        <v>1570</v>
      </c>
      <c r="J37" t="s">
        <v>1571</v>
      </c>
      <c r="K37" t="s">
        <v>1410</v>
      </c>
      <c r="L37" t="s">
        <v>1547</v>
      </c>
    </row>
    <row r="38" spans="1:15">
      <c r="A38" t="s">
        <v>129</v>
      </c>
      <c r="B38" t="s">
        <v>98</v>
      </c>
      <c r="C38">
        <v>0</v>
      </c>
      <c r="E38" t="s">
        <v>1579</v>
      </c>
      <c r="F38" t="s">
        <v>1592</v>
      </c>
      <c r="G38" t="s">
        <v>1581</v>
      </c>
      <c r="H38" t="s">
        <v>1582</v>
      </c>
      <c r="I38" t="s">
        <v>1583</v>
      </c>
      <c r="J38" t="s">
        <v>1584</v>
      </c>
      <c r="K38" t="s">
        <v>1585</v>
      </c>
      <c r="L38" t="s">
        <v>1547</v>
      </c>
    </row>
    <row r="39" spans="1:15">
      <c r="A39" t="s">
        <v>130</v>
      </c>
      <c r="B39" t="s">
        <v>98</v>
      </c>
      <c r="C39">
        <v>0</v>
      </c>
      <c r="E39" t="s">
        <v>1579</v>
      </c>
      <c r="F39" t="s">
        <v>1592</v>
      </c>
      <c r="G39" t="s">
        <v>1581</v>
      </c>
      <c r="H39" t="s">
        <v>1582</v>
      </c>
      <c r="I39" t="s">
        <v>1583</v>
      </c>
      <c r="J39" t="s">
        <v>1584</v>
      </c>
      <c r="K39" t="s">
        <v>1589</v>
      </c>
      <c r="L39" t="s">
        <v>1547</v>
      </c>
    </row>
    <row r="40" spans="1:15">
      <c r="A40" t="s">
        <v>131</v>
      </c>
      <c r="B40" t="s">
        <v>132</v>
      </c>
      <c r="C40">
        <v>2</v>
      </c>
      <c r="E40" t="s">
        <v>1593</v>
      </c>
      <c r="F40" t="s">
        <v>1594</v>
      </c>
      <c r="G40" t="s">
        <v>1595</v>
      </c>
      <c r="H40" t="s">
        <v>1596</v>
      </c>
      <c r="I40" t="s">
        <v>1597</v>
      </c>
      <c r="J40" t="s">
        <v>1598</v>
      </c>
      <c r="K40" t="s">
        <v>1410</v>
      </c>
      <c r="L40" t="s">
        <v>1599</v>
      </c>
    </row>
    <row r="41" spans="1:15">
      <c r="A41" t="s">
        <v>133</v>
      </c>
      <c r="B41" t="s">
        <v>132</v>
      </c>
      <c r="C41">
        <v>3</v>
      </c>
      <c r="E41" t="s">
        <v>1600</v>
      </c>
      <c r="F41" t="s">
        <v>1601</v>
      </c>
      <c r="G41" t="s">
        <v>1602</v>
      </c>
      <c r="H41" t="s">
        <v>1603</v>
      </c>
      <c r="I41" t="s">
        <v>1410</v>
      </c>
      <c r="J41" t="s">
        <v>1604</v>
      </c>
      <c r="K41" t="s">
        <v>1410</v>
      </c>
      <c r="L41" t="s">
        <v>1605</v>
      </c>
    </row>
    <row r="42" spans="1:15">
      <c r="A42" t="s">
        <v>134</v>
      </c>
      <c r="B42" t="s">
        <v>132</v>
      </c>
      <c r="C42">
        <v>2</v>
      </c>
      <c r="E42" t="s">
        <v>1606</v>
      </c>
      <c r="F42" t="s">
        <v>1607</v>
      </c>
      <c r="G42" t="s">
        <v>1608</v>
      </c>
      <c r="H42" t="s">
        <v>1609</v>
      </c>
      <c r="I42" t="s">
        <v>1410</v>
      </c>
      <c r="J42" t="s">
        <v>1610</v>
      </c>
      <c r="K42" t="s">
        <v>1611</v>
      </c>
      <c r="L42" t="s">
        <v>1605</v>
      </c>
    </row>
    <row r="43" spans="1:15">
      <c r="A43" t="s">
        <v>135</v>
      </c>
      <c r="B43" t="s">
        <v>136</v>
      </c>
      <c r="C43">
        <v>2</v>
      </c>
      <c r="E43" t="s">
        <v>1612</v>
      </c>
      <c r="F43" t="s">
        <v>1613</v>
      </c>
      <c r="G43" t="s">
        <v>1574</v>
      </c>
      <c r="H43" t="s">
        <v>1614</v>
      </c>
      <c r="I43" t="s">
        <v>1410</v>
      </c>
      <c r="J43" t="s">
        <v>1615</v>
      </c>
      <c r="K43" t="s">
        <v>1616</v>
      </c>
      <c r="L43" t="s">
        <v>1599</v>
      </c>
    </row>
    <row r="44" spans="1:15">
      <c r="A44" t="s">
        <v>137</v>
      </c>
      <c r="B44" t="s">
        <v>136</v>
      </c>
      <c r="C44">
        <v>2</v>
      </c>
      <c r="E44" t="s">
        <v>1612</v>
      </c>
      <c r="F44" t="s">
        <v>1613</v>
      </c>
      <c r="G44" t="s">
        <v>1574</v>
      </c>
      <c r="H44" t="s">
        <v>1614</v>
      </c>
      <c r="I44" t="s">
        <v>1410</v>
      </c>
      <c r="J44" t="s">
        <v>1615</v>
      </c>
      <c r="K44" t="s">
        <v>1617</v>
      </c>
      <c r="L44" t="s">
        <v>1599</v>
      </c>
    </row>
    <row r="45" spans="1:15">
      <c r="A45" t="s">
        <v>138</v>
      </c>
      <c r="B45" t="s">
        <v>136</v>
      </c>
      <c r="C45">
        <v>2</v>
      </c>
      <c r="E45" t="s">
        <v>1618</v>
      </c>
      <c r="F45" t="s">
        <v>1619</v>
      </c>
      <c r="G45" t="s">
        <v>1620</v>
      </c>
      <c r="H45" t="s">
        <v>1621</v>
      </c>
      <c r="I45" t="s">
        <v>1622</v>
      </c>
      <c r="J45" t="s">
        <v>1623</v>
      </c>
      <c r="K45" t="s">
        <v>1624</v>
      </c>
      <c r="L45" t="s">
        <v>1625</v>
      </c>
    </row>
    <row r="46" spans="1:15">
      <c r="A46" t="s">
        <v>139</v>
      </c>
      <c r="B46" t="s">
        <v>132</v>
      </c>
      <c r="C46">
        <v>2</v>
      </c>
    </row>
    <row r="47" spans="1:15">
      <c r="A47" t="s">
        <v>140</v>
      </c>
      <c r="B47" t="s">
        <v>132</v>
      </c>
      <c r="C47">
        <v>3</v>
      </c>
    </row>
    <row r="48" spans="1:15">
      <c r="A48" t="s">
        <v>141</v>
      </c>
      <c r="B48" t="s">
        <v>132</v>
      </c>
      <c r="C48">
        <v>2</v>
      </c>
    </row>
    <row r="49" spans="1:3">
      <c r="A49" t="s">
        <v>142</v>
      </c>
      <c r="B49" t="s">
        <v>136</v>
      </c>
      <c r="C49">
        <v>2</v>
      </c>
    </row>
    <row r="50" spans="1:3">
      <c r="A50" t="s">
        <v>143</v>
      </c>
      <c r="B50" t="s">
        <v>136</v>
      </c>
      <c r="C50">
        <v>2</v>
      </c>
    </row>
    <row r="51" spans="1:3">
      <c r="A51" t="s">
        <v>144</v>
      </c>
      <c r="B51" t="s">
        <v>136</v>
      </c>
      <c r="C51">
        <v>2</v>
      </c>
    </row>
    <row r="52" spans="1:3">
      <c r="A52" t="s">
        <v>145</v>
      </c>
      <c r="B52" t="s">
        <v>132</v>
      </c>
      <c r="C52">
        <v>2</v>
      </c>
    </row>
    <row r="53" spans="1:3">
      <c r="A53" t="s">
        <v>146</v>
      </c>
      <c r="B53" t="s">
        <v>132</v>
      </c>
      <c r="C53">
        <v>3</v>
      </c>
    </row>
    <row r="54" spans="1:3">
      <c r="A54" t="s">
        <v>147</v>
      </c>
      <c r="B54" t="s">
        <v>132</v>
      </c>
      <c r="C54">
        <v>2</v>
      </c>
    </row>
    <row r="55" spans="1:3">
      <c r="A55" t="s">
        <v>148</v>
      </c>
      <c r="B55" t="s">
        <v>136</v>
      </c>
      <c r="C55">
        <v>2</v>
      </c>
    </row>
    <row r="56" spans="1:3">
      <c r="A56" t="s">
        <v>149</v>
      </c>
      <c r="B56" t="s">
        <v>136</v>
      </c>
      <c r="C56">
        <v>2</v>
      </c>
    </row>
    <row r="57" spans="1:3">
      <c r="A57" t="s">
        <v>150</v>
      </c>
      <c r="B57" t="s">
        <v>136</v>
      </c>
      <c r="C57">
        <v>2</v>
      </c>
    </row>
    <row r="58" spans="1:3">
      <c r="A58" t="s">
        <v>151</v>
      </c>
      <c r="B58" t="s">
        <v>132</v>
      </c>
      <c r="C58">
        <v>4</v>
      </c>
    </row>
    <row r="59" spans="1:3">
      <c r="A59" t="s">
        <v>152</v>
      </c>
      <c r="B59" t="s">
        <v>132</v>
      </c>
      <c r="C59">
        <v>5</v>
      </c>
    </row>
    <row r="60" spans="1:3">
      <c r="A60" t="s">
        <v>153</v>
      </c>
      <c r="B60" t="s">
        <v>132</v>
      </c>
      <c r="C60">
        <v>4</v>
      </c>
    </row>
    <row r="61" spans="1:3">
      <c r="A61" t="s">
        <v>154</v>
      </c>
      <c r="B61" t="s">
        <v>136</v>
      </c>
      <c r="C61">
        <v>4</v>
      </c>
    </row>
    <row r="62" spans="1:3">
      <c r="A62" t="s">
        <v>155</v>
      </c>
      <c r="B62" t="s">
        <v>136</v>
      </c>
      <c r="C62">
        <v>4</v>
      </c>
    </row>
    <row r="63" spans="1:3">
      <c r="A63" t="s">
        <v>156</v>
      </c>
      <c r="B63" t="s">
        <v>136</v>
      </c>
      <c r="C63">
        <v>4</v>
      </c>
    </row>
    <row r="64" spans="1:3">
      <c r="A64" t="s">
        <v>157</v>
      </c>
      <c r="B64" t="s">
        <v>132</v>
      </c>
      <c r="C64">
        <v>4</v>
      </c>
    </row>
    <row r="65" spans="1:3">
      <c r="A65" t="s">
        <v>158</v>
      </c>
      <c r="B65" t="s">
        <v>132</v>
      </c>
      <c r="C65">
        <v>5</v>
      </c>
    </row>
    <row r="66" spans="1:3">
      <c r="A66" t="s">
        <v>159</v>
      </c>
      <c r="B66" t="s">
        <v>132</v>
      </c>
      <c r="C66">
        <v>4</v>
      </c>
    </row>
    <row r="67" spans="1:3">
      <c r="A67" t="s">
        <v>160</v>
      </c>
      <c r="B67" t="s">
        <v>136</v>
      </c>
      <c r="C67">
        <v>4</v>
      </c>
    </row>
    <row r="68" spans="1:3">
      <c r="A68" t="s">
        <v>161</v>
      </c>
      <c r="B68" t="s">
        <v>136</v>
      </c>
      <c r="C68">
        <v>4</v>
      </c>
    </row>
    <row r="69" spans="1:3">
      <c r="A69" t="s">
        <v>162</v>
      </c>
      <c r="B69" t="s">
        <v>136</v>
      </c>
      <c r="C69">
        <v>4</v>
      </c>
    </row>
    <row r="70" spans="1:3">
      <c r="A70" t="s">
        <v>163</v>
      </c>
      <c r="B70" t="s">
        <v>132</v>
      </c>
      <c r="C70">
        <v>4</v>
      </c>
    </row>
    <row r="71" spans="1:3">
      <c r="A71" t="s">
        <v>164</v>
      </c>
      <c r="B71" t="s">
        <v>132</v>
      </c>
      <c r="C71">
        <v>5</v>
      </c>
    </row>
    <row r="72" spans="1:3">
      <c r="A72" t="s">
        <v>165</v>
      </c>
      <c r="B72" t="s">
        <v>132</v>
      </c>
      <c r="C72">
        <v>4</v>
      </c>
    </row>
    <row r="73" spans="1:3">
      <c r="A73" t="s">
        <v>166</v>
      </c>
      <c r="B73" t="s">
        <v>136</v>
      </c>
      <c r="C73">
        <v>4</v>
      </c>
    </row>
    <row r="74" spans="1:3">
      <c r="A74" t="s">
        <v>167</v>
      </c>
      <c r="B74" t="s">
        <v>136</v>
      </c>
      <c r="C74">
        <v>4</v>
      </c>
    </row>
    <row r="75" spans="1:3">
      <c r="A75" t="s">
        <v>168</v>
      </c>
      <c r="B75" t="s">
        <v>136</v>
      </c>
      <c r="C75">
        <v>4</v>
      </c>
    </row>
    <row r="76" spans="1:3">
      <c r="A76" t="s">
        <v>169</v>
      </c>
      <c r="B76" t="s">
        <v>132</v>
      </c>
      <c r="C76">
        <v>6</v>
      </c>
    </row>
    <row r="77" spans="1:3">
      <c r="A77" t="s">
        <v>170</v>
      </c>
      <c r="B77" t="s">
        <v>132</v>
      </c>
      <c r="C77">
        <v>7</v>
      </c>
    </row>
    <row r="78" spans="1:3">
      <c r="A78" t="s">
        <v>171</v>
      </c>
      <c r="B78" t="s">
        <v>132</v>
      </c>
      <c r="C78">
        <v>6</v>
      </c>
    </row>
    <row r="79" spans="1:3">
      <c r="A79" t="s">
        <v>172</v>
      </c>
      <c r="B79" t="s">
        <v>136</v>
      </c>
      <c r="C79">
        <v>6</v>
      </c>
    </row>
    <row r="80" spans="1:3">
      <c r="A80" t="s">
        <v>173</v>
      </c>
      <c r="B80" t="s">
        <v>136</v>
      </c>
      <c r="C80">
        <v>6</v>
      </c>
    </row>
    <row r="81" spans="1:3">
      <c r="A81" t="s">
        <v>174</v>
      </c>
      <c r="B81" t="s">
        <v>136</v>
      </c>
      <c r="C81">
        <v>6</v>
      </c>
    </row>
    <row r="82" spans="1:3">
      <c r="A82" t="s">
        <v>175</v>
      </c>
      <c r="B82" t="s">
        <v>132</v>
      </c>
      <c r="C82">
        <v>6</v>
      </c>
    </row>
    <row r="83" spans="1:3">
      <c r="A83" t="s">
        <v>176</v>
      </c>
      <c r="B83" t="s">
        <v>132</v>
      </c>
      <c r="C83">
        <v>7</v>
      </c>
    </row>
    <row r="84" spans="1:3">
      <c r="A84" t="s">
        <v>177</v>
      </c>
      <c r="B84" t="s">
        <v>132</v>
      </c>
      <c r="C84">
        <v>6</v>
      </c>
    </row>
    <row r="85" spans="1:3">
      <c r="A85" t="s">
        <v>178</v>
      </c>
      <c r="B85" t="s">
        <v>136</v>
      </c>
      <c r="C85">
        <v>6</v>
      </c>
    </row>
    <row r="86" spans="1:3">
      <c r="A86" t="s">
        <v>179</v>
      </c>
      <c r="B86" t="s">
        <v>136</v>
      </c>
      <c r="C86">
        <v>6</v>
      </c>
    </row>
    <row r="87" spans="1:3">
      <c r="A87" t="s">
        <v>180</v>
      </c>
      <c r="B87" t="s">
        <v>136</v>
      </c>
      <c r="C87">
        <v>6</v>
      </c>
    </row>
    <row r="88" spans="1:3">
      <c r="A88" t="s">
        <v>181</v>
      </c>
      <c r="B88" t="s">
        <v>132</v>
      </c>
      <c r="C88">
        <v>6</v>
      </c>
    </row>
    <row r="89" spans="1:3">
      <c r="A89" t="s">
        <v>182</v>
      </c>
      <c r="B89" t="s">
        <v>132</v>
      </c>
      <c r="C89">
        <v>7</v>
      </c>
    </row>
    <row r="90" spans="1:3">
      <c r="A90" t="s">
        <v>183</v>
      </c>
      <c r="B90" t="s">
        <v>132</v>
      </c>
      <c r="C90">
        <v>6</v>
      </c>
    </row>
    <row r="91" spans="1:3">
      <c r="A91" t="s">
        <v>184</v>
      </c>
      <c r="B91" t="s">
        <v>136</v>
      </c>
      <c r="C91">
        <v>6</v>
      </c>
    </row>
    <row r="92" spans="1:3">
      <c r="A92" t="s">
        <v>185</v>
      </c>
      <c r="B92" t="s">
        <v>136</v>
      </c>
      <c r="C92">
        <v>6</v>
      </c>
    </row>
    <row r="93" spans="1:3">
      <c r="A93" t="s">
        <v>186</v>
      </c>
      <c r="B93" t="s">
        <v>136</v>
      </c>
      <c r="C93">
        <v>6</v>
      </c>
    </row>
    <row r="94" spans="1:3">
      <c r="A94" t="s">
        <v>187</v>
      </c>
      <c r="B94" t="s">
        <v>132</v>
      </c>
      <c r="C94">
        <v>8</v>
      </c>
    </row>
    <row r="95" spans="1:3">
      <c r="A95" t="s">
        <v>188</v>
      </c>
      <c r="B95" t="s">
        <v>132</v>
      </c>
      <c r="C95">
        <v>9</v>
      </c>
    </row>
    <row r="96" spans="1:3">
      <c r="A96" t="s">
        <v>189</v>
      </c>
      <c r="B96" t="s">
        <v>132</v>
      </c>
      <c r="C96">
        <v>8</v>
      </c>
    </row>
    <row r="97" spans="1:3">
      <c r="A97" t="s">
        <v>190</v>
      </c>
      <c r="B97" t="s">
        <v>136</v>
      </c>
      <c r="C97">
        <v>8</v>
      </c>
    </row>
    <row r="98" spans="1:3">
      <c r="A98" t="s">
        <v>191</v>
      </c>
      <c r="B98" t="s">
        <v>136</v>
      </c>
      <c r="C98">
        <v>8</v>
      </c>
    </row>
    <row r="99" spans="1:3">
      <c r="A99" t="s">
        <v>192</v>
      </c>
      <c r="B99" t="s">
        <v>136</v>
      </c>
      <c r="C99">
        <v>8</v>
      </c>
    </row>
    <row r="100" spans="1:3">
      <c r="A100" t="s">
        <v>193</v>
      </c>
      <c r="B100" t="s">
        <v>132</v>
      </c>
      <c r="C100">
        <v>8</v>
      </c>
    </row>
    <row r="101" spans="1:3">
      <c r="A101" t="s">
        <v>194</v>
      </c>
      <c r="B101" t="s">
        <v>132</v>
      </c>
      <c r="C101">
        <v>9</v>
      </c>
    </row>
    <row r="102" spans="1:3">
      <c r="A102" t="s">
        <v>195</v>
      </c>
      <c r="B102" t="s">
        <v>132</v>
      </c>
      <c r="C102">
        <v>8</v>
      </c>
    </row>
    <row r="103" spans="1:3">
      <c r="A103" t="s">
        <v>196</v>
      </c>
      <c r="B103" t="s">
        <v>136</v>
      </c>
      <c r="C103">
        <v>8</v>
      </c>
    </row>
    <row r="104" spans="1:3">
      <c r="A104" t="s">
        <v>197</v>
      </c>
      <c r="B104" t="s">
        <v>136</v>
      </c>
      <c r="C104">
        <v>8</v>
      </c>
    </row>
    <row r="105" spans="1:3">
      <c r="A105" t="s">
        <v>198</v>
      </c>
      <c r="B105" t="s">
        <v>136</v>
      </c>
      <c r="C105">
        <v>8</v>
      </c>
    </row>
    <row r="106" spans="1:3">
      <c r="A106" t="s">
        <v>199</v>
      </c>
      <c r="B106" t="s">
        <v>132</v>
      </c>
      <c r="C106">
        <v>8</v>
      </c>
    </row>
    <row r="107" spans="1:3">
      <c r="A107" t="s">
        <v>200</v>
      </c>
      <c r="B107" t="s">
        <v>132</v>
      </c>
      <c r="C107">
        <v>9</v>
      </c>
    </row>
    <row r="108" spans="1:3">
      <c r="A108" t="s">
        <v>201</v>
      </c>
      <c r="B108" t="s">
        <v>132</v>
      </c>
      <c r="C108">
        <v>8</v>
      </c>
    </row>
    <row r="109" spans="1:3">
      <c r="A109" t="s">
        <v>202</v>
      </c>
      <c r="B109" t="s">
        <v>136</v>
      </c>
      <c r="C109">
        <v>8</v>
      </c>
    </row>
    <row r="110" spans="1:3">
      <c r="A110" t="s">
        <v>203</v>
      </c>
      <c r="B110" t="s">
        <v>136</v>
      </c>
      <c r="C110">
        <v>8</v>
      </c>
    </row>
    <row r="111" spans="1:3">
      <c r="A111" t="s">
        <v>204</v>
      </c>
      <c r="B111" t="s">
        <v>136</v>
      </c>
      <c r="C111">
        <v>8</v>
      </c>
    </row>
    <row r="112" spans="1:3">
      <c r="A112" t="s">
        <v>205</v>
      </c>
      <c r="B112" t="s">
        <v>206</v>
      </c>
      <c r="C112">
        <v>10</v>
      </c>
    </row>
    <row r="113" spans="1:3">
      <c r="A113" t="s">
        <v>207</v>
      </c>
      <c r="B113" t="s">
        <v>206</v>
      </c>
      <c r="C113">
        <v>10</v>
      </c>
    </row>
    <row r="114" spans="1:3">
      <c r="A114" t="s">
        <v>208</v>
      </c>
      <c r="B114" t="s">
        <v>206</v>
      </c>
      <c r="C114">
        <v>10</v>
      </c>
    </row>
    <row r="115" spans="1:3">
      <c r="A115" t="s">
        <v>209</v>
      </c>
      <c r="B115" t="s">
        <v>206</v>
      </c>
      <c r="C115">
        <v>10</v>
      </c>
    </row>
    <row r="116" spans="1:3">
      <c r="A116" t="s">
        <v>210</v>
      </c>
      <c r="B116" t="s">
        <v>206</v>
      </c>
      <c r="C116">
        <v>10</v>
      </c>
    </row>
    <row r="117" spans="1:3">
      <c r="A117" t="s">
        <v>211</v>
      </c>
      <c r="B117" t="s">
        <v>206</v>
      </c>
      <c r="C117">
        <v>10</v>
      </c>
    </row>
    <row r="118" spans="1:3">
      <c r="A118" t="s">
        <v>212</v>
      </c>
      <c r="B118" t="s">
        <v>206</v>
      </c>
      <c r="C118">
        <v>10</v>
      </c>
    </row>
    <row r="119" spans="1:3">
      <c r="A119" t="s">
        <v>213</v>
      </c>
      <c r="B119" t="s">
        <v>206</v>
      </c>
      <c r="C119">
        <v>10</v>
      </c>
    </row>
    <row r="120" spans="1:3">
      <c r="A120" t="s">
        <v>214</v>
      </c>
      <c r="B120" t="s">
        <v>206</v>
      </c>
      <c r="C120">
        <v>10</v>
      </c>
    </row>
    <row r="121" spans="1:3">
      <c r="A121" t="s">
        <v>215</v>
      </c>
      <c r="B121" t="s">
        <v>206</v>
      </c>
      <c r="C121">
        <v>10</v>
      </c>
    </row>
    <row r="122" spans="1:3">
      <c r="A122" t="s">
        <v>216</v>
      </c>
      <c r="B122" t="s">
        <v>206</v>
      </c>
      <c r="C122">
        <v>10</v>
      </c>
    </row>
    <row r="123" spans="1:3">
      <c r="A123" t="s">
        <v>217</v>
      </c>
      <c r="B123" t="s">
        <v>206</v>
      </c>
      <c r="C123">
        <v>10</v>
      </c>
    </row>
    <row r="124" spans="1:3">
      <c r="A124" t="s">
        <v>218</v>
      </c>
      <c r="B124" t="s">
        <v>206</v>
      </c>
      <c r="C124">
        <v>10</v>
      </c>
    </row>
    <row r="125" spans="1:3">
      <c r="A125" t="s">
        <v>219</v>
      </c>
      <c r="B125" t="s">
        <v>206</v>
      </c>
      <c r="C125">
        <v>10</v>
      </c>
    </row>
    <row r="126" spans="1:3">
      <c r="A126" t="s">
        <v>220</v>
      </c>
      <c r="B126" t="s">
        <v>206</v>
      </c>
      <c r="C126">
        <v>10</v>
      </c>
    </row>
    <row r="127" spans="1:3">
      <c r="A127" t="s">
        <v>221</v>
      </c>
      <c r="B127" t="s">
        <v>206</v>
      </c>
      <c r="C127">
        <v>10</v>
      </c>
    </row>
    <row r="128" spans="1:3">
      <c r="A128" t="s">
        <v>222</v>
      </c>
      <c r="B128" t="s">
        <v>206</v>
      </c>
      <c r="C128">
        <v>10</v>
      </c>
    </row>
    <row r="129" spans="1:3">
      <c r="A129" t="s">
        <v>223</v>
      </c>
      <c r="B129" t="s">
        <v>206</v>
      </c>
      <c r="C129">
        <v>10</v>
      </c>
    </row>
    <row r="130" spans="1:3">
      <c r="A130" t="s">
        <v>224</v>
      </c>
      <c r="B130" t="s">
        <v>206</v>
      </c>
      <c r="C130">
        <v>10</v>
      </c>
    </row>
    <row r="131" spans="1:3">
      <c r="A131" t="s">
        <v>225</v>
      </c>
      <c r="B131" t="s">
        <v>206</v>
      </c>
      <c r="C131">
        <v>10</v>
      </c>
    </row>
    <row r="132" spans="1:3">
      <c r="A132" t="s">
        <v>226</v>
      </c>
      <c r="B132" t="s">
        <v>206</v>
      </c>
      <c r="C132">
        <v>10</v>
      </c>
    </row>
    <row r="133" spans="1:3">
      <c r="A133" t="s">
        <v>227</v>
      </c>
      <c r="B133" t="s">
        <v>206</v>
      </c>
      <c r="C133">
        <v>10</v>
      </c>
    </row>
    <row r="134" spans="1:3">
      <c r="A134" t="s">
        <v>228</v>
      </c>
      <c r="B134" t="s">
        <v>206</v>
      </c>
      <c r="C134">
        <v>10</v>
      </c>
    </row>
    <row r="135" spans="1:3">
      <c r="A135" t="s">
        <v>229</v>
      </c>
      <c r="B135" t="s">
        <v>206</v>
      </c>
      <c r="C135">
        <v>10</v>
      </c>
    </row>
    <row r="136" spans="1:3">
      <c r="A136" t="s">
        <v>230</v>
      </c>
      <c r="B136" t="s">
        <v>206</v>
      </c>
      <c r="C136">
        <v>10</v>
      </c>
    </row>
    <row r="137" spans="1:3">
      <c r="A137" t="s">
        <v>231</v>
      </c>
      <c r="B137" t="s">
        <v>206</v>
      </c>
      <c r="C137">
        <v>10</v>
      </c>
    </row>
    <row r="138" spans="1:3">
      <c r="A138" t="s">
        <v>232</v>
      </c>
      <c r="B138" t="s">
        <v>206</v>
      </c>
      <c r="C138">
        <v>10</v>
      </c>
    </row>
    <row r="139" spans="1:3">
      <c r="A139" t="s">
        <v>233</v>
      </c>
      <c r="B139" t="s">
        <v>206</v>
      </c>
      <c r="C139">
        <v>10</v>
      </c>
    </row>
    <row r="140" spans="1:3">
      <c r="A140" t="s">
        <v>234</v>
      </c>
      <c r="B140" t="s">
        <v>206</v>
      </c>
      <c r="C140">
        <v>10</v>
      </c>
    </row>
    <row r="141" spans="1:3">
      <c r="A141" t="s">
        <v>235</v>
      </c>
      <c r="B141" t="s">
        <v>206</v>
      </c>
      <c r="C141">
        <v>10</v>
      </c>
    </row>
    <row r="142" spans="1:3">
      <c r="A142" t="s">
        <v>236</v>
      </c>
      <c r="B142" t="s">
        <v>206</v>
      </c>
      <c r="C142">
        <v>10</v>
      </c>
    </row>
    <row r="143" spans="1:3">
      <c r="A143" t="s">
        <v>237</v>
      </c>
      <c r="B143" t="s">
        <v>206</v>
      </c>
      <c r="C143">
        <v>10</v>
      </c>
    </row>
    <row r="144" spans="1:3">
      <c r="A144" t="s">
        <v>238</v>
      </c>
      <c r="B144" t="s">
        <v>206</v>
      </c>
      <c r="C144">
        <v>10</v>
      </c>
    </row>
    <row r="145" spans="1:3">
      <c r="A145" t="s">
        <v>239</v>
      </c>
      <c r="B145" t="s">
        <v>206</v>
      </c>
      <c r="C145">
        <v>10</v>
      </c>
    </row>
    <row r="146" spans="1:3">
      <c r="A146" t="s">
        <v>240</v>
      </c>
      <c r="B146" t="s">
        <v>206</v>
      </c>
      <c r="C146">
        <v>10</v>
      </c>
    </row>
    <row r="147" spans="1:3">
      <c r="A147" t="s">
        <v>241</v>
      </c>
      <c r="B147" t="s">
        <v>206</v>
      </c>
      <c r="C147">
        <v>10</v>
      </c>
    </row>
    <row r="148" spans="1:3">
      <c r="A148" t="s">
        <v>242</v>
      </c>
      <c r="B148" t="s">
        <v>243</v>
      </c>
      <c r="C148">
        <v>11</v>
      </c>
    </row>
    <row r="149" spans="1:3">
      <c r="A149" t="s">
        <v>244</v>
      </c>
      <c r="B149" t="s">
        <v>243</v>
      </c>
      <c r="C149">
        <v>11</v>
      </c>
    </row>
    <row r="150" spans="1:3">
      <c r="A150" t="s">
        <v>245</v>
      </c>
      <c r="B150" t="s">
        <v>243</v>
      </c>
      <c r="C150">
        <v>11</v>
      </c>
    </row>
    <row r="151" spans="1:3">
      <c r="A151" t="s">
        <v>246</v>
      </c>
      <c r="B151" t="s">
        <v>243</v>
      </c>
      <c r="C151">
        <v>11</v>
      </c>
    </row>
    <row r="152" spans="1:3">
      <c r="A152" t="s">
        <v>247</v>
      </c>
      <c r="B152" t="s">
        <v>243</v>
      </c>
      <c r="C152">
        <v>11</v>
      </c>
    </row>
    <row r="153" spans="1:3">
      <c r="A153" t="s">
        <v>248</v>
      </c>
      <c r="B153" t="s">
        <v>243</v>
      </c>
      <c r="C153">
        <v>11</v>
      </c>
    </row>
    <row r="154" spans="1:3">
      <c r="A154" t="s">
        <v>249</v>
      </c>
      <c r="B154" t="s">
        <v>243</v>
      </c>
      <c r="C154">
        <v>11</v>
      </c>
    </row>
    <row r="155" spans="1:3">
      <c r="A155" t="s">
        <v>250</v>
      </c>
      <c r="B155" t="s">
        <v>243</v>
      </c>
      <c r="C155">
        <v>11</v>
      </c>
    </row>
    <row r="156" spans="1:3">
      <c r="A156" t="s">
        <v>251</v>
      </c>
      <c r="B156" t="s">
        <v>243</v>
      </c>
      <c r="C156">
        <v>11</v>
      </c>
    </row>
    <row r="157" spans="1:3">
      <c r="A157" t="s">
        <v>252</v>
      </c>
      <c r="B157" t="s">
        <v>243</v>
      </c>
      <c r="C157">
        <v>11</v>
      </c>
    </row>
    <row r="158" spans="1:3">
      <c r="A158" t="s">
        <v>253</v>
      </c>
      <c r="B158" t="s">
        <v>243</v>
      </c>
      <c r="C158">
        <v>11</v>
      </c>
    </row>
    <row r="159" spans="1:3">
      <c r="A159" t="s">
        <v>254</v>
      </c>
      <c r="B159" t="s">
        <v>243</v>
      </c>
      <c r="C159">
        <v>11</v>
      </c>
    </row>
    <row r="160" spans="1:3">
      <c r="A160" t="s">
        <v>255</v>
      </c>
      <c r="B160" t="s">
        <v>243</v>
      </c>
      <c r="C160">
        <v>11</v>
      </c>
    </row>
    <row r="161" spans="1:3">
      <c r="A161" t="s">
        <v>256</v>
      </c>
      <c r="B161" t="s">
        <v>243</v>
      </c>
      <c r="C161">
        <v>11</v>
      </c>
    </row>
    <row r="162" spans="1:3">
      <c r="A162" t="s">
        <v>257</v>
      </c>
      <c r="B162" t="s">
        <v>243</v>
      </c>
      <c r="C162">
        <v>11</v>
      </c>
    </row>
    <row r="163" spans="1:3">
      <c r="A163" t="s">
        <v>258</v>
      </c>
      <c r="B163" t="s">
        <v>243</v>
      </c>
      <c r="C163">
        <v>11</v>
      </c>
    </row>
    <row r="164" spans="1:3">
      <c r="A164" t="s">
        <v>259</v>
      </c>
      <c r="B164" t="s">
        <v>243</v>
      </c>
      <c r="C164">
        <v>11</v>
      </c>
    </row>
    <row r="165" spans="1:3">
      <c r="A165" t="s">
        <v>260</v>
      </c>
      <c r="B165" t="s">
        <v>243</v>
      </c>
      <c r="C165">
        <v>11</v>
      </c>
    </row>
    <row r="166" spans="1:3">
      <c r="A166" t="s">
        <v>261</v>
      </c>
      <c r="B166" t="s">
        <v>243</v>
      </c>
      <c r="C166">
        <v>5</v>
      </c>
    </row>
    <row r="167" spans="1:3">
      <c r="A167" t="s">
        <v>262</v>
      </c>
      <c r="B167" t="s">
        <v>243</v>
      </c>
      <c r="C167">
        <v>5</v>
      </c>
    </row>
    <row r="168" spans="1:3">
      <c r="A168" t="s">
        <v>263</v>
      </c>
      <c r="B168" t="s">
        <v>243</v>
      </c>
      <c r="C168">
        <v>5</v>
      </c>
    </row>
    <row r="169" spans="1:3">
      <c r="A169" t="s">
        <v>264</v>
      </c>
      <c r="B169" t="s">
        <v>243</v>
      </c>
      <c r="C169">
        <v>5</v>
      </c>
    </row>
    <row r="170" spans="1:3">
      <c r="A170" t="s">
        <v>265</v>
      </c>
      <c r="B170" t="s">
        <v>243</v>
      </c>
      <c r="C170">
        <v>5</v>
      </c>
    </row>
    <row r="171" spans="1:3">
      <c r="A171" t="s">
        <v>266</v>
      </c>
      <c r="B171" t="s">
        <v>243</v>
      </c>
      <c r="C171">
        <v>5</v>
      </c>
    </row>
    <row r="172" spans="1:3">
      <c r="A172" t="s">
        <v>267</v>
      </c>
      <c r="B172" t="s">
        <v>243</v>
      </c>
      <c r="C172">
        <v>5</v>
      </c>
    </row>
    <row r="173" spans="1:3">
      <c r="A173" t="s">
        <v>268</v>
      </c>
      <c r="B173" t="s">
        <v>243</v>
      </c>
      <c r="C173">
        <v>5</v>
      </c>
    </row>
    <row r="174" spans="1:3">
      <c r="A174" t="s">
        <v>269</v>
      </c>
      <c r="B174" t="s">
        <v>243</v>
      </c>
      <c r="C174">
        <v>5</v>
      </c>
    </row>
    <row r="175" spans="1:3">
      <c r="A175" t="s">
        <v>270</v>
      </c>
      <c r="B175" t="s">
        <v>243</v>
      </c>
      <c r="C175">
        <v>5</v>
      </c>
    </row>
    <row r="176" spans="1:3">
      <c r="A176" t="s">
        <v>271</v>
      </c>
      <c r="B176" t="s">
        <v>243</v>
      </c>
      <c r="C176">
        <v>5</v>
      </c>
    </row>
    <row r="177" spans="1:3">
      <c r="A177" t="s">
        <v>272</v>
      </c>
      <c r="B177" t="s">
        <v>243</v>
      </c>
      <c r="C177">
        <v>5</v>
      </c>
    </row>
    <row r="178" spans="1:3">
      <c r="A178" t="s">
        <v>273</v>
      </c>
      <c r="B178" t="s">
        <v>243</v>
      </c>
      <c r="C178">
        <v>5</v>
      </c>
    </row>
    <row r="179" spans="1:3">
      <c r="A179" t="s">
        <v>274</v>
      </c>
      <c r="B179" t="s">
        <v>243</v>
      </c>
      <c r="C179">
        <v>5</v>
      </c>
    </row>
    <row r="180" spans="1:3">
      <c r="A180" t="s">
        <v>275</v>
      </c>
      <c r="B180" t="s">
        <v>243</v>
      </c>
      <c r="C180">
        <v>5</v>
      </c>
    </row>
    <row r="181" spans="1:3">
      <c r="A181" t="s">
        <v>276</v>
      </c>
      <c r="B181" t="s">
        <v>243</v>
      </c>
      <c r="C181">
        <v>5</v>
      </c>
    </row>
    <row r="182" spans="1:3">
      <c r="A182" t="s">
        <v>277</v>
      </c>
      <c r="B182" t="s">
        <v>243</v>
      </c>
      <c r="C182">
        <v>5</v>
      </c>
    </row>
    <row r="183" spans="1:3">
      <c r="A183" t="s">
        <v>278</v>
      </c>
      <c r="B183" t="s">
        <v>243</v>
      </c>
      <c r="C183">
        <v>5</v>
      </c>
    </row>
    <row r="184" spans="1:3">
      <c r="A184" t="s">
        <v>279</v>
      </c>
      <c r="B184" t="s">
        <v>243</v>
      </c>
      <c r="C184">
        <v>12</v>
      </c>
    </row>
    <row r="185" spans="1:3">
      <c r="A185" t="s">
        <v>280</v>
      </c>
      <c r="B185" t="s">
        <v>243</v>
      </c>
      <c r="C185">
        <v>12</v>
      </c>
    </row>
    <row r="186" spans="1:3">
      <c r="A186" t="s">
        <v>281</v>
      </c>
      <c r="B186" t="s">
        <v>243</v>
      </c>
      <c r="C186">
        <v>12</v>
      </c>
    </row>
    <row r="187" spans="1:3">
      <c r="A187" t="s">
        <v>282</v>
      </c>
      <c r="B187" t="s">
        <v>243</v>
      </c>
      <c r="C187">
        <v>12</v>
      </c>
    </row>
    <row r="188" spans="1:3">
      <c r="A188" t="s">
        <v>283</v>
      </c>
      <c r="B188" t="s">
        <v>243</v>
      </c>
      <c r="C188">
        <v>12</v>
      </c>
    </row>
    <row r="189" spans="1:3">
      <c r="A189" t="s">
        <v>284</v>
      </c>
      <c r="B189" t="s">
        <v>243</v>
      </c>
      <c r="C189">
        <v>12</v>
      </c>
    </row>
    <row r="190" spans="1:3">
      <c r="A190" t="s">
        <v>285</v>
      </c>
      <c r="B190" t="s">
        <v>243</v>
      </c>
      <c r="C190">
        <v>12</v>
      </c>
    </row>
    <row r="191" spans="1:3">
      <c r="A191" t="s">
        <v>286</v>
      </c>
      <c r="B191" t="s">
        <v>243</v>
      </c>
      <c r="C191">
        <v>12</v>
      </c>
    </row>
    <row r="192" spans="1:3">
      <c r="A192" t="s">
        <v>287</v>
      </c>
      <c r="B192" t="s">
        <v>243</v>
      </c>
      <c r="C192">
        <v>12</v>
      </c>
    </row>
    <row r="193" spans="1:3">
      <c r="A193" t="s">
        <v>288</v>
      </c>
      <c r="B193" t="s">
        <v>243</v>
      </c>
      <c r="C193">
        <v>12</v>
      </c>
    </row>
    <row r="194" spans="1:3">
      <c r="A194" t="s">
        <v>289</v>
      </c>
      <c r="B194" t="s">
        <v>243</v>
      </c>
      <c r="C194">
        <v>12</v>
      </c>
    </row>
    <row r="195" spans="1:3">
      <c r="A195" t="s">
        <v>290</v>
      </c>
      <c r="B195" t="s">
        <v>243</v>
      </c>
      <c r="C195">
        <v>12</v>
      </c>
    </row>
    <row r="196" spans="1:3">
      <c r="A196" t="s">
        <v>291</v>
      </c>
      <c r="B196" t="s">
        <v>243</v>
      </c>
      <c r="C196">
        <v>12</v>
      </c>
    </row>
    <row r="197" spans="1:3">
      <c r="A197" t="s">
        <v>292</v>
      </c>
      <c r="B197" t="s">
        <v>243</v>
      </c>
      <c r="C197">
        <v>12</v>
      </c>
    </row>
    <row r="198" spans="1:3">
      <c r="A198" t="s">
        <v>293</v>
      </c>
      <c r="B198" t="s">
        <v>243</v>
      </c>
      <c r="C198">
        <v>12</v>
      </c>
    </row>
    <row r="199" spans="1:3">
      <c r="A199" t="s">
        <v>294</v>
      </c>
      <c r="B199" t="s">
        <v>243</v>
      </c>
      <c r="C199">
        <v>12</v>
      </c>
    </row>
    <row r="200" spans="1:3">
      <c r="A200" t="s">
        <v>295</v>
      </c>
      <c r="B200" t="s">
        <v>243</v>
      </c>
      <c r="C200">
        <v>12</v>
      </c>
    </row>
    <row r="201" spans="1:3">
      <c r="A201" t="s">
        <v>296</v>
      </c>
      <c r="B201" t="s">
        <v>243</v>
      </c>
      <c r="C201">
        <v>12</v>
      </c>
    </row>
    <row r="202" spans="1:3">
      <c r="A202" t="s">
        <v>297</v>
      </c>
      <c r="B202" t="s">
        <v>243</v>
      </c>
      <c r="C202">
        <v>9</v>
      </c>
    </row>
    <row r="203" spans="1:3">
      <c r="A203" t="s">
        <v>298</v>
      </c>
      <c r="B203" t="s">
        <v>243</v>
      </c>
      <c r="C203">
        <v>9</v>
      </c>
    </row>
    <row r="204" spans="1:3">
      <c r="A204" t="s">
        <v>299</v>
      </c>
      <c r="B204" t="s">
        <v>243</v>
      </c>
      <c r="C204">
        <v>9</v>
      </c>
    </row>
    <row r="205" spans="1:3">
      <c r="A205" t="s">
        <v>300</v>
      </c>
      <c r="B205" t="s">
        <v>243</v>
      </c>
      <c r="C205">
        <v>9</v>
      </c>
    </row>
    <row r="206" spans="1:3">
      <c r="A206" t="s">
        <v>301</v>
      </c>
      <c r="B206" t="s">
        <v>243</v>
      </c>
      <c r="C206">
        <v>9</v>
      </c>
    </row>
    <row r="207" spans="1:3">
      <c r="A207" t="s">
        <v>302</v>
      </c>
      <c r="B207" t="s">
        <v>243</v>
      </c>
      <c r="C207">
        <v>9</v>
      </c>
    </row>
    <row r="208" spans="1:3">
      <c r="A208" t="s">
        <v>303</v>
      </c>
      <c r="B208" t="s">
        <v>243</v>
      </c>
      <c r="C208">
        <v>9</v>
      </c>
    </row>
    <row r="209" spans="1:3">
      <c r="A209" t="s">
        <v>304</v>
      </c>
      <c r="B209" t="s">
        <v>243</v>
      </c>
      <c r="C209">
        <v>9</v>
      </c>
    </row>
    <row r="210" spans="1:3">
      <c r="A210" t="s">
        <v>305</v>
      </c>
      <c r="B210" t="s">
        <v>243</v>
      </c>
      <c r="C210">
        <v>9</v>
      </c>
    </row>
    <row r="211" spans="1:3">
      <c r="A211" t="s">
        <v>306</v>
      </c>
      <c r="B211" t="s">
        <v>243</v>
      </c>
      <c r="C211">
        <v>9</v>
      </c>
    </row>
    <row r="212" spans="1:3">
      <c r="A212" t="s">
        <v>307</v>
      </c>
      <c r="B212" t="s">
        <v>243</v>
      </c>
      <c r="C212">
        <v>9</v>
      </c>
    </row>
    <row r="213" spans="1:3">
      <c r="A213" t="s">
        <v>308</v>
      </c>
      <c r="B213" t="s">
        <v>243</v>
      </c>
      <c r="C213">
        <v>9</v>
      </c>
    </row>
    <row r="214" spans="1:3">
      <c r="A214" t="s">
        <v>309</v>
      </c>
      <c r="B214" t="s">
        <v>243</v>
      </c>
      <c r="C214">
        <v>9</v>
      </c>
    </row>
    <row r="215" spans="1:3">
      <c r="A215" t="s">
        <v>310</v>
      </c>
      <c r="B215" t="s">
        <v>243</v>
      </c>
      <c r="C215">
        <v>9</v>
      </c>
    </row>
    <row r="216" spans="1:3">
      <c r="A216" t="s">
        <v>311</v>
      </c>
      <c r="B216" t="s">
        <v>243</v>
      </c>
      <c r="C216">
        <v>9</v>
      </c>
    </row>
    <row r="217" spans="1:3">
      <c r="A217" t="s">
        <v>312</v>
      </c>
      <c r="B217" t="s">
        <v>243</v>
      </c>
      <c r="C217">
        <v>9</v>
      </c>
    </row>
    <row r="218" spans="1:3">
      <c r="A218" t="s">
        <v>313</v>
      </c>
      <c r="B218" t="s">
        <v>243</v>
      </c>
      <c r="C218">
        <v>9</v>
      </c>
    </row>
    <row r="219" spans="1:3">
      <c r="A219" t="s">
        <v>314</v>
      </c>
      <c r="B219" t="s">
        <v>243</v>
      </c>
      <c r="C219">
        <v>9</v>
      </c>
    </row>
    <row r="220" spans="1:3">
      <c r="A220" t="s">
        <v>315</v>
      </c>
      <c r="B220" t="s">
        <v>206</v>
      </c>
      <c r="C220">
        <v>13</v>
      </c>
    </row>
    <row r="221" spans="1:3">
      <c r="A221" t="s">
        <v>316</v>
      </c>
      <c r="B221" t="s">
        <v>206</v>
      </c>
      <c r="C221">
        <v>13</v>
      </c>
    </row>
    <row r="222" spans="1:3">
      <c r="A222" t="s">
        <v>317</v>
      </c>
      <c r="B222" t="s">
        <v>206</v>
      </c>
      <c r="C222">
        <v>13</v>
      </c>
    </row>
    <row r="223" spans="1:3">
      <c r="A223" t="s">
        <v>318</v>
      </c>
      <c r="B223" t="s">
        <v>206</v>
      </c>
      <c r="C223">
        <v>13</v>
      </c>
    </row>
    <row r="224" spans="1:3">
      <c r="A224" t="s">
        <v>319</v>
      </c>
      <c r="B224" t="s">
        <v>206</v>
      </c>
      <c r="C224">
        <v>13</v>
      </c>
    </row>
    <row r="225" spans="1:3">
      <c r="A225" t="s">
        <v>320</v>
      </c>
      <c r="B225" t="s">
        <v>206</v>
      </c>
      <c r="C225">
        <v>13</v>
      </c>
    </row>
    <row r="226" spans="1:3">
      <c r="A226" t="s">
        <v>321</v>
      </c>
      <c r="B226" t="s">
        <v>206</v>
      </c>
      <c r="C226">
        <v>13</v>
      </c>
    </row>
    <row r="227" spans="1:3">
      <c r="A227" t="s">
        <v>322</v>
      </c>
      <c r="B227" t="s">
        <v>206</v>
      </c>
      <c r="C227">
        <v>13</v>
      </c>
    </row>
    <row r="228" spans="1:3">
      <c r="A228" t="s">
        <v>323</v>
      </c>
      <c r="B228" t="s">
        <v>206</v>
      </c>
      <c r="C228">
        <v>13</v>
      </c>
    </row>
    <row r="229" spans="1:3">
      <c r="A229" t="s">
        <v>324</v>
      </c>
      <c r="B229" t="s">
        <v>206</v>
      </c>
      <c r="C229">
        <v>13</v>
      </c>
    </row>
    <row r="230" spans="1:3">
      <c r="A230" t="s">
        <v>325</v>
      </c>
      <c r="B230" t="s">
        <v>206</v>
      </c>
      <c r="C230">
        <v>13</v>
      </c>
    </row>
    <row r="231" spans="1:3">
      <c r="A231" t="s">
        <v>326</v>
      </c>
      <c r="B231" t="s">
        <v>206</v>
      </c>
      <c r="C231">
        <v>13</v>
      </c>
    </row>
    <row r="232" spans="1:3">
      <c r="A232" t="s">
        <v>327</v>
      </c>
      <c r="B232" t="s">
        <v>206</v>
      </c>
      <c r="C232">
        <v>13</v>
      </c>
    </row>
    <row r="233" spans="1:3">
      <c r="A233" t="s">
        <v>328</v>
      </c>
      <c r="B233" t="s">
        <v>206</v>
      </c>
      <c r="C233">
        <v>13</v>
      </c>
    </row>
    <row r="234" spans="1:3">
      <c r="A234" t="s">
        <v>329</v>
      </c>
      <c r="B234" t="s">
        <v>206</v>
      </c>
      <c r="C234">
        <v>13</v>
      </c>
    </row>
    <row r="235" spans="1:3">
      <c r="A235" t="s">
        <v>330</v>
      </c>
      <c r="B235" t="s">
        <v>206</v>
      </c>
      <c r="C235">
        <v>13</v>
      </c>
    </row>
    <row r="236" spans="1:3">
      <c r="A236" t="s">
        <v>331</v>
      </c>
      <c r="B236" t="s">
        <v>206</v>
      </c>
      <c r="C236">
        <v>13</v>
      </c>
    </row>
    <row r="237" spans="1:3">
      <c r="A237" t="s">
        <v>332</v>
      </c>
      <c r="B237" t="s">
        <v>206</v>
      </c>
      <c r="C237">
        <v>13</v>
      </c>
    </row>
    <row r="238" spans="1:3">
      <c r="A238" t="s">
        <v>333</v>
      </c>
      <c r="B238" t="s">
        <v>206</v>
      </c>
      <c r="C238">
        <v>13</v>
      </c>
    </row>
    <row r="239" spans="1:3">
      <c r="A239" t="s">
        <v>334</v>
      </c>
      <c r="B239" t="s">
        <v>206</v>
      </c>
      <c r="C239">
        <v>13</v>
      </c>
    </row>
    <row r="240" spans="1:3">
      <c r="A240" t="s">
        <v>335</v>
      </c>
      <c r="B240" t="s">
        <v>206</v>
      </c>
      <c r="C240">
        <v>13</v>
      </c>
    </row>
    <row r="241" spans="1:3">
      <c r="A241" t="s">
        <v>336</v>
      </c>
      <c r="B241" t="s">
        <v>206</v>
      </c>
      <c r="C241">
        <v>13</v>
      </c>
    </row>
    <row r="242" spans="1:3">
      <c r="A242" t="s">
        <v>337</v>
      </c>
      <c r="B242" t="s">
        <v>206</v>
      </c>
      <c r="C242">
        <v>13</v>
      </c>
    </row>
    <row r="243" spans="1:3">
      <c r="A243" t="s">
        <v>338</v>
      </c>
      <c r="B243" t="s">
        <v>206</v>
      </c>
      <c r="C243">
        <v>13</v>
      </c>
    </row>
    <row r="244" spans="1:3">
      <c r="A244" t="s">
        <v>339</v>
      </c>
      <c r="B244" t="s">
        <v>206</v>
      </c>
      <c r="C244">
        <v>13</v>
      </c>
    </row>
    <row r="245" spans="1:3">
      <c r="A245" t="s">
        <v>340</v>
      </c>
      <c r="B245" t="s">
        <v>206</v>
      </c>
      <c r="C245">
        <v>13</v>
      </c>
    </row>
    <row r="246" spans="1:3">
      <c r="A246" t="s">
        <v>341</v>
      </c>
      <c r="B246" t="s">
        <v>206</v>
      </c>
      <c r="C246">
        <v>13</v>
      </c>
    </row>
    <row r="247" spans="1:3">
      <c r="A247" t="s">
        <v>342</v>
      </c>
      <c r="B247" t="s">
        <v>206</v>
      </c>
      <c r="C247">
        <v>13</v>
      </c>
    </row>
    <row r="248" spans="1:3">
      <c r="A248" t="s">
        <v>343</v>
      </c>
      <c r="B248" t="s">
        <v>206</v>
      </c>
      <c r="C248">
        <v>13</v>
      </c>
    </row>
    <row r="249" spans="1:3">
      <c r="A249" t="s">
        <v>344</v>
      </c>
      <c r="B249" t="s">
        <v>206</v>
      </c>
      <c r="C249">
        <v>13</v>
      </c>
    </row>
    <row r="250" spans="1:3">
      <c r="A250" t="s">
        <v>345</v>
      </c>
      <c r="B250" t="s">
        <v>206</v>
      </c>
      <c r="C250">
        <v>13</v>
      </c>
    </row>
    <row r="251" spans="1:3">
      <c r="A251" t="s">
        <v>346</v>
      </c>
      <c r="B251" t="s">
        <v>206</v>
      </c>
      <c r="C251">
        <v>13</v>
      </c>
    </row>
    <row r="252" spans="1:3">
      <c r="A252" t="s">
        <v>347</v>
      </c>
      <c r="B252" t="s">
        <v>206</v>
      </c>
      <c r="C252">
        <v>13</v>
      </c>
    </row>
    <row r="253" spans="1:3">
      <c r="A253" t="s">
        <v>348</v>
      </c>
      <c r="B253" t="s">
        <v>206</v>
      </c>
      <c r="C253">
        <v>13</v>
      </c>
    </row>
    <row r="254" spans="1:3">
      <c r="A254" t="s">
        <v>349</v>
      </c>
      <c r="B254" t="s">
        <v>206</v>
      </c>
      <c r="C254">
        <v>13</v>
      </c>
    </row>
    <row r="255" spans="1:3">
      <c r="A255" t="s">
        <v>350</v>
      </c>
      <c r="B255" t="s">
        <v>206</v>
      </c>
      <c r="C255">
        <v>13</v>
      </c>
    </row>
    <row r="256" spans="1:3">
      <c r="A256" t="s">
        <v>351</v>
      </c>
      <c r="B256" t="s">
        <v>243</v>
      </c>
      <c r="C256">
        <v>14</v>
      </c>
    </row>
    <row r="257" spans="1:3">
      <c r="A257" t="s">
        <v>352</v>
      </c>
      <c r="B257" t="s">
        <v>243</v>
      </c>
      <c r="C257">
        <v>14</v>
      </c>
    </row>
    <row r="258" spans="1:3">
      <c r="A258" t="s">
        <v>353</v>
      </c>
      <c r="B258" t="s">
        <v>243</v>
      </c>
      <c r="C258">
        <v>14</v>
      </c>
    </row>
    <row r="259" spans="1:3">
      <c r="A259" t="s">
        <v>354</v>
      </c>
      <c r="B259" t="s">
        <v>243</v>
      </c>
      <c r="C259">
        <v>14</v>
      </c>
    </row>
    <row r="260" spans="1:3">
      <c r="A260" t="s">
        <v>355</v>
      </c>
      <c r="B260" t="s">
        <v>243</v>
      </c>
      <c r="C260">
        <v>14</v>
      </c>
    </row>
    <row r="261" spans="1:3">
      <c r="A261" t="s">
        <v>356</v>
      </c>
      <c r="B261" t="s">
        <v>243</v>
      </c>
      <c r="C261">
        <v>14</v>
      </c>
    </row>
    <row r="262" spans="1:3">
      <c r="A262" t="s">
        <v>357</v>
      </c>
      <c r="B262" t="s">
        <v>243</v>
      </c>
      <c r="C262">
        <v>14</v>
      </c>
    </row>
    <row r="263" spans="1:3">
      <c r="A263" t="s">
        <v>358</v>
      </c>
      <c r="B263" t="s">
        <v>243</v>
      </c>
      <c r="C263">
        <v>14</v>
      </c>
    </row>
    <row r="264" spans="1:3">
      <c r="A264" t="s">
        <v>359</v>
      </c>
      <c r="B264" t="s">
        <v>243</v>
      </c>
      <c r="C264">
        <v>14</v>
      </c>
    </row>
    <row r="265" spans="1:3">
      <c r="A265" t="s">
        <v>360</v>
      </c>
      <c r="B265" t="s">
        <v>243</v>
      </c>
      <c r="C265">
        <v>14</v>
      </c>
    </row>
    <row r="266" spans="1:3">
      <c r="A266" t="s">
        <v>361</v>
      </c>
      <c r="B266" t="s">
        <v>243</v>
      </c>
      <c r="C266">
        <v>14</v>
      </c>
    </row>
    <row r="267" spans="1:3">
      <c r="A267" t="s">
        <v>362</v>
      </c>
      <c r="B267" t="s">
        <v>243</v>
      </c>
      <c r="C267">
        <v>14</v>
      </c>
    </row>
    <row r="268" spans="1:3">
      <c r="A268" t="s">
        <v>363</v>
      </c>
      <c r="B268" t="s">
        <v>243</v>
      </c>
      <c r="C268">
        <v>14</v>
      </c>
    </row>
    <row r="269" spans="1:3">
      <c r="A269" t="s">
        <v>364</v>
      </c>
      <c r="B269" t="s">
        <v>243</v>
      </c>
      <c r="C269">
        <v>14</v>
      </c>
    </row>
    <row r="270" spans="1:3">
      <c r="A270" t="s">
        <v>365</v>
      </c>
      <c r="B270" t="s">
        <v>243</v>
      </c>
      <c r="C270">
        <v>14</v>
      </c>
    </row>
    <row r="271" spans="1:3">
      <c r="A271" t="s">
        <v>366</v>
      </c>
      <c r="B271" t="s">
        <v>243</v>
      </c>
      <c r="C271">
        <v>14</v>
      </c>
    </row>
    <row r="272" spans="1:3">
      <c r="A272" t="s">
        <v>367</v>
      </c>
      <c r="B272" t="s">
        <v>243</v>
      </c>
      <c r="C272">
        <v>14</v>
      </c>
    </row>
    <row r="273" spans="1:3">
      <c r="A273" t="s">
        <v>368</v>
      </c>
      <c r="B273" t="s">
        <v>243</v>
      </c>
      <c r="C273">
        <v>14</v>
      </c>
    </row>
    <row r="274" spans="1:3">
      <c r="A274" t="s">
        <v>369</v>
      </c>
      <c r="B274" t="s">
        <v>243</v>
      </c>
      <c r="C274">
        <v>15</v>
      </c>
    </row>
    <row r="275" spans="1:3">
      <c r="A275" t="s">
        <v>370</v>
      </c>
      <c r="B275" t="s">
        <v>243</v>
      </c>
      <c r="C275">
        <v>15</v>
      </c>
    </row>
    <row r="276" spans="1:3">
      <c r="A276" t="s">
        <v>371</v>
      </c>
      <c r="B276" t="s">
        <v>243</v>
      </c>
      <c r="C276">
        <v>15</v>
      </c>
    </row>
    <row r="277" spans="1:3">
      <c r="A277" t="s">
        <v>372</v>
      </c>
      <c r="B277" t="s">
        <v>243</v>
      </c>
      <c r="C277">
        <v>15</v>
      </c>
    </row>
    <row r="278" spans="1:3">
      <c r="A278" t="s">
        <v>373</v>
      </c>
      <c r="B278" t="s">
        <v>243</v>
      </c>
      <c r="C278">
        <v>15</v>
      </c>
    </row>
    <row r="279" spans="1:3">
      <c r="A279" t="s">
        <v>374</v>
      </c>
      <c r="B279" t="s">
        <v>243</v>
      </c>
      <c r="C279">
        <v>15</v>
      </c>
    </row>
    <row r="280" spans="1:3">
      <c r="A280" t="s">
        <v>375</v>
      </c>
      <c r="B280" t="s">
        <v>243</v>
      </c>
      <c r="C280">
        <v>15</v>
      </c>
    </row>
    <row r="281" spans="1:3">
      <c r="A281" t="s">
        <v>376</v>
      </c>
      <c r="B281" t="s">
        <v>243</v>
      </c>
      <c r="C281">
        <v>15</v>
      </c>
    </row>
    <row r="282" spans="1:3">
      <c r="A282" t="s">
        <v>377</v>
      </c>
      <c r="B282" t="s">
        <v>243</v>
      </c>
      <c r="C282">
        <v>15</v>
      </c>
    </row>
    <row r="283" spans="1:3">
      <c r="A283" t="s">
        <v>378</v>
      </c>
      <c r="B283" t="s">
        <v>243</v>
      </c>
      <c r="C283">
        <v>15</v>
      </c>
    </row>
    <row r="284" spans="1:3">
      <c r="A284" t="s">
        <v>379</v>
      </c>
      <c r="B284" t="s">
        <v>243</v>
      </c>
      <c r="C284">
        <v>15</v>
      </c>
    </row>
    <row r="285" spans="1:3">
      <c r="A285" t="s">
        <v>380</v>
      </c>
      <c r="B285" t="s">
        <v>243</v>
      </c>
      <c r="C285">
        <v>15</v>
      </c>
    </row>
    <row r="286" spans="1:3">
      <c r="A286" t="s">
        <v>381</v>
      </c>
      <c r="B286" t="s">
        <v>243</v>
      </c>
      <c r="C286">
        <v>15</v>
      </c>
    </row>
    <row r="287" spans="1:3">
      <c r="A287" t="s">
        <v>382</v>
      </c>
      <c r="B287" t="s">
        <v>243</v>
      </c>
      <c r="C287">
        <v>15</v>
      </c>
    </row>
    <row r="288" spans="1:3">
      <c r="A288" t="s">
        <v>383</v>
      </c>
      <c r="B288" t="s">
        <v>243</v>
      </c>
      <c r="C288">
        <v>15</v>
      </c>
    </row>
    <row r="289" spans="1:3">
      <c r="A289" t="s">
        <v>384</v>
      </c>
      <c r="B289" t="s">
        <v>243</v>
      </c>
      <c r="C289">
        <v>15</v>
      </c>
    </row>
    <row r="290" spans="1:3">
      <c r="A290" t="s">
        <v>385</v>
      </c>
      <c r="B290" t="s">
        <v>243</v>
      </c>
      <c r="C290">
        <v>15</v>
      </c>
    </row>
    <row r="291" spans="1:3">
      <c r="A291" t="s">
        <v>386</v>
      </c>
      <c r="B291" t="s">
        <v>243</v>
      </c>
      <c r="C291">
        <v>15</v>
      </c>
    </row>
    <row r="292" spans="1:3">
      <c r="A292" t="s">
        <v>387</v>
      </c>
      <c r="B292" t="s">
        <v>243</v>
      </c>
      <c r="C292">
        <v>16</v>
      </c>
    </row>
    <row r="293" spans="1:3">
      <c r="A293" t="s">
        <v>388</v>
      </c>
      <c r="B293" t="s">
        <v>243</v>
      </c>
      <c r="C293">
        <v>16</v>
      </c>
    </row>
    <row r="294" spans="1:3">
      <c r="A294" t="s">
        <v>389</v>
      </c>
      <c r="B294" t="s">
        <v>243</v>
      </c>
      <c r="C294">
        <v>16</v>
      </c>
    </row>
    <row r="295" spans="1:3">
      <c r="A295" t="s">
        <v>390</v>
      </c>
      <c r="B295" t="s">
        <v>243</v>
      </c>
      <c r="C295">
        <v>16</v>
      </c>
    </row>
    <row r="296" spans="1:3">
      <c r="A296" t="s">
        <v>391</v>
      </c>
      <c r="B296" t="s">
        <v>243</v>
      </c>
      <c r="C296">
        <v>16</v>
      </c>
    </row>
    <row r="297" spans="1:3">
      <c r="A297" t="s">
        <v>392</v>
      </c>
      <c r="B297" t="s">
        <v>243</v>
      </c>
      <c r="C297">
        <v>16</v>
      </c>
    </row>
    <row r="298" spans="1:3">
      <c r="A298" t="s">
        <v>393</v>
      </c>
      <c r="B298" t="s">
        <v>243</v>
      </c>
      <c r="C298">
        <v>16</v>
      </c>
    </row>
    <row r="299" spans="1:3">
      <c r="A299" t="s">
        <v>394</v>
      </c>
      <c r="B299" t="s">
        <v>243</v>
      </c>
      <c r="C299">
        <v>16</v>
      </c>
    </row>
    <row r="300" spans="1:3">
      <c r="A300" t="s">
        <v>395</v>
      </c>
      <c r="B300" t="s">
        <v>243</v>
      </c>
      <c r="C300">
        <v>16</v>
      </c>
    </row>
    <row r="301" spans="1:3">
      <c r="A301" t="s">
        <v>396</v>
      </c>
      <c r="B301" t="s">
        <v>243</v>
      </c>
      <c r="C301">
        <v>16</v>
      </c>
    </row>
    <row r="302" spans="1:3">
      <c r="A302" t="s">
        <v>397</v>
      </c>
      <c r="B302" t="s">
        <v>243</v>
      </c>
      <c r="C302">
        <v>16</v>
      </c>
    </row>
    <row r="303" spans="1:3">
      <c r="A303" t="s">
        <v>398</v>
      </c>
      <c r="B303" t="s">
        <v>243</v>
      </c>
      <c r="C303">
        <v>16</v>
      </c>
    </row>
    <row r="304" spans="1:3">
      <c r="A304" t="s">
        <v>399</v>
      </c>
      <c r="B304" t="s">
        <v>243</v>
      </c>
      <c r="C304">
        <v>16</v>
      </c>
    </row>
    <row r="305" spans="1:3">
      <c r="A305" t="s">
        <v>400</v>
      </c>
      <c r="B305" t="s">
        <v>243</v>
      </c>
      <c r="C305">
        <v>16</v>
      </c>
    </row>
    <row r="306" spans="1:3">
      <c r="A306" t="s">
        <v>401</v>
      </c>
      <c r="B306" t="s">
        <v>243</v>
      </c>
      <c r="C306">
        <v>16</v>
      </c>
    </row>
    <row r="307" spans="1:3">
      <c r="A307" t="s">
        <v>402</v>
      </c>
      <c r="B307" t="s">
        <v>243</v>
      </c>
      <c r="C307">
        <v>16</v>
      </c>
    </row>
    <row r="308" spans="1:3">
      <c r="A308" t="s">
        <v>403</v>
      </c>
      <c r="B308" t="s">
        <v>243</v>
      </c>
      <c r="C308">
        <v>16</v>
      </c>
    </row>
    <row r="309" spans="1:3">
      <c r="A309" t="s">
        <v>404</v>
      </c>
      <c r="B309" t="s">
        <v>243</v>
      </c>
      <c r="C309">
        <v>16</v>
      </c>
    </row>
    <row r="310" spans="1:3">
      <c r="A310" t="s">
        <v>405</v>
      </c>
      <c r="B310" t="s">
        <v>243</v>
      </c>
      <c r="C310">
        <v>15</v>
      </c>
    </row>
    <row r="311" spans="1:3">
      <c r="A311" t="s">
        <v>406</v>
      </c>
      <c r="B311" t="s">
        <v>243</v>
      </c>
      <c r="C311">
        <v>15</v>
      </c>
    </row>
    <row r="312" spans="1:3">
      <c r="A312" t="s">
        <v>407</v>
      </c>
      <c r="B312" t="s">
        <v>243</v>
      </c>
      <c r="C312">
        <v>15</v>
      </c>
    </row>
    <row r="313" spans="1:3">
      <c r="A313" t="s">
        <v>408</v>
      </c>
      <c r="B313" t="s">
        <v>243</v>
      </c>
      <c r="C313">
        <v>15</v>
      </c>
    </row>
    <row r="314" spans="1:3">
      <c r="A314" t="s">
        <v>409</v>
      </c>
      <c r="B314" t="s">
        <v>243</v>
      </c>
      <c r="C314">
        <v>15</v>
      </c>
    </row>
    <row r="315" spans="1:3">
      <c r="A315" t="s">
        <v>410</v>
      </c>
      <c r="B315" t="s">
        <v>243</v>
      </c>
      <c r="C315">
        <v>15</v>
      </c>
    </row>
    <row r="316" spans="1:3">
      <c r="A316" t="s">
        <v>411</v>
      </c>
      <c r="B316" t="s">
        <v>243</v>
      </c>
      <c r="C316">
        <v>15</v>
      </c>
    </row>
    <row r="317" spans="1:3">
      <c r="A317" t="s">
        <v>412</v>
      </c>
      <c r="B317" t="s">
        <v>243</v>
      </c>
      <c r="C317">
        <v>15</v>
      </c>
    </row>
    <row r="318" spans="1:3">
      <c r="A318" t="s">
        <v>413</v>
      </c>
      <c r="B318" t="s">
        <v>243</v>
      </c>
      <c r="C318">
        <v>15</v>
      </c>
    </row>
    <row r="319" spans="1:3">
      <c r="A319" t="s">
        <v>414</v>
      </c>
      <c r="B319" t="s">
        <v>243</v>
      </c>
      <c r="C319">
        <v>15</v>
      </c>
    </row>
    <row r="320" spans="1:3">
      <c r="A320" t="s">
        <v>415</v>
      </c>
      <c r="B320" t="s">
        <v>243</v>
      </c>
      <c r="C320">
        <v>15</v>
      </c>
    </row>
    <row r="321" spans="1:3">
      <c r="A321" t="s">
        <v>416</v>
      </c>
      <c r="B321" t="s">
        <v>243</v>
      </c>
      <c r="C321">
        <v>15</v>
      </c>
    </row>
    <row r="322" spans="1:3">
      <c r="A322" t="s">
        <v>417</v>
      </c>
      <c r="B322" t="s">
        <v>243</v>
      </c>
      <c r="C322">
        <v>15</v>
      </c>
    </row>
    <row r="323" spans="1:3">
      <c r="A323" t="s">
        <v>418</v>
      </c>
      <c r="B323" t="s">
        <v>243</v>
      </c>
      <c r="C323">
        <v>15</v>
      </c>
    </row>
    <row r="324" spans="1:3">
      <c r="A324" t="s">
        <v>419</v>
      </c>
      <c r="B324" t="s">
        <v>243</v>
      </c>
      <c r="C324">
        <v>15</v>
      </c>
    </row>
    <row r="325" spans="1:3">
      <c r="A325" t="s">
        <v>420</v>
      </c>
      <c r="B325" t="s">
        <v>243</v>
      </c>
      <c r="C325">
        <v>15</v>
      </c>
    </row>
    <row r="326" spans="1:3">
      <c r="A326" t="s">
        <v>421</v>
      </c>
      <c r="B326" t="s">
        <v>243</v>
      </c>
      <c r="C326">
        <v>15</v>
      </c>
    </row>
    <row r="327" spans="1:3">
      <c r="A327" t="s">
        <v>422</v>
      </c>
      <c r="B327" t="s">
        <v>243</v>
      </c>
      <c r="C327">
        <v>15</v>
      </c>
    </row>
    <row r="328" spans="1:3">
      <c r="A328" t="s">
        <v>423</v>
      </c>
      <c r="B328" t="s">
        <v>424</v>
      </c>
      <c r="C328">
        <v>17</v>
      </c>
    </row>
    <row r="329" spans="1:3">
      <c r="A329" t="s">
        <v>425</v>
      </c>
      <c r="B329" t="s">
        <v>424</v>
      </c>
      <c r="C329">
        <v>18</v>
      </c>
    </row>
    <row r="330" spans="1:3">
      <c r="A330" t="s">
        <v>426</v>
      </c>
      <c r="B330" t="s">
        <v>424</v>
      </c>
      <c r="C330">
        <v>17</v>
      </c>
    </row>
    <row r="331" spans="1:3">
      <c r="A331" t="s">
        <v>427</v>
      </c>
      <c r="B331" t="s">
        <v>424</v>
      </c>
      <c r="C331">
        <v>17</v>
      </c>
    </row>
    <row r="332" spans="1:3">
      <c r="A332" t="s">
        <v>428</v>
      </c>
      <c r="B332" t="s">
        <v>424</v>
      </c>
      <c r="C332">
        <v>18</v>
      </c>
    </row>
    <row r="333" spans="1:3">
      <c r="A333" t="s">
        <v>429</v>
      </c>
      <c r="B333" t="s">
        <v>424</v>
      </c>
      <c r="C333">
        <v>17</v>
      </c>
    </row>
    <row r="334" spans="1:3">
      <c r="A334" t="s">
        <v>430</v>
      </c>
      <c r="B334" t="s">
        <v>431</v>
      </c>
      <c r="C334">
        <v>19</v>
      </c>
    </row>
    <row r="335" spans="1:3">
      <c r="A335" t="s">
        <v>432</v>
      </c>
      <c r="B335" t="s">
        <v>431</v>
      </c>
      <c r="C335">
        <v>19</v>
      </c>
    </row>
    <row r="336" spans="1:3">
      <c r="A336" t="s">
        <v>433</v>
      </c>
      <c r="B336" t="s">
        <v>431</v>
      </c>
      <c r="C336">
        <v>19</v>
      </c>
    </row>
    <row r="337" spans="1:3">
      <c r="A337" t="s">
        <v>434</v>
      </c>
      <c r="B337" t="s">
        <v>431</v>
      </c>
      <c r="C337">
        <v>19</v>
      </c>
    </row>
    <row r="338" spans="1:3">
      <c r="A338" t="s">
        <v>435</v>
      </c>
      <c r="B338" t="s">
        <v>431</v>
      </c>
      <c r="C338">
        <v>19</v>
      </c>
    </row>
    <row r="339" spans="1:3">
      <c r="A339" t="s">
        <v>436</v>
      </c>
      <c r="B339" t="s">
        <v>431</v>
      </c>
      <c r="C339">
        <v>19</v>
      </c>
    </row>
    <row r="340" spans="1:3">
      <c r="A340" t="s">
        <v>437</v>
      </c>
      <c r="B340" t="s">
        <v>431</v>
      </c>
      <c r="C340">
        <v>20</v>
      </c>
    </row>
    <row r="341" spans="1:3">
      <c r="A341" t="s">
        <v>438</v>
      </c>
      <c r="B341" t="s">
        <v>431</v>
      </c>
      <c r="C341">
        <v>20</v>
      </c>
    </row>
    <row r="342" spans="1:3">
      <c r="A342" t="s">
        <v>439</v>
      </c>
      <c r="B342" t="s">
        <v>431</v>
      </c>
      <c r="C342">
        <v>20</v>
      </c>
    </row>
    <row r="343" spans="1:3">
      <c r="A343" t="s">
        <v>440</v>
      </c>
      <c r="B343" t="s">
        <v>431</v>
      </c>
      <c r="C343">
        <v>20</v>
      </c>
    </row>
    <row r="344" spans="1:3">
      <c r="A344" t="s">
        <v>441</v>
      </c>
      <c r="B344" t="s">
        <v>431</v>
      </c>
      <c r="C344">
        <v>20</v>
      </c>
    </row>
    <row r="345" spans="1:3">
      <c r="A345" t="s">
        <v>442</v>
      </c>
      <c r="B345" t="s">
        <v>431</v>
      </c>
      <c r="C345">
        <v>20</v>
      </c>
    </row>
    <row r="346" spans="1:3">
      <c r="A346" t="s">
        <v>443</v>
      </c>
      <c r="B346" t="s">
        <v>424</v>
      </c>
      <c r="C346">
        <v>17</v>
      </c>
    </row>
    <row r="347" spans="1:3">
      <c r="A347" t="s">
        <v>444</v>
      </c>
      <c r="B347" t="s">
        <v>424</v>
      </c>
      <c r="C347">
        <v>18</v>
      </c>
    </row>
    <row r="348" spans="1:3">
      <c r="A348" t="s">
        <v>445</v>
      </c>
      <c r="B348" t="s">
        <v>424</v>
      </c>
      <c r="C348">
        <v>17</v>
      </c>
    </row>
    <row r="349" spans="1:3">
      <c r="A349" t="s">
        <v>446</v>
      </c>
      <c r="B349" t="s">
        <v>424</v>
      </c>
      <c r="C349">
        <v>17</v>
      </c>
    </row>
    <row r="350" spans="1:3">
      <c r="A350" t="s">
        <v>447</v>
      </c>
      <c r="B350" t="s">
        <v>424</v>
      </c>
      <c r="C350">
        <v>18</v>
      </c>
    </row>
    <row r="351" spans="1:3">
      <c r="A351" t="s">
        <v>448</v>
      </c>
      <c r="B351" t="s">
        <v>424</v>
      </c>
      <c r="C351">
        <v>17</v>
      </c>
    </row>
    <row r="352" spans="1:3">
      <c r="A352" t="s">
        <v>449</v>
      </c>
      <c r="B352" t="s">
        <v>431</v>
      </c>
      <c r="C352">
        <v>19</v>
      </c>
    </row>
    <row r="353" spans="1:3">
      <c r="A353" t="s">
        <v>450</v>
      </c>
      <c r="B353" t="s">
        <v>431</v>
      </c>
      <c r="C353">
        <v>19</v>
      </c>
    </row>
    <row r="354" spans="1:3">
      <c r="A354" t="s">
        <v>451</v>
      </c>
      <c r="B354" t="s">
        <v>431</v>
      </c>
      <c r="C354">
        <v>19</v>
      </c>
    </row>
    <row r="355" spans="1:3">
      <c r="A355" t="s">
        <v>452</v>
      </c>
      <c r="B355" t="s">
        <v>431</v>
      </c>
      <c r="C355">
        <v>19</v>
      </c>
    </row>
    <row r="356" spans="1:3">
      <c r="A356" t="s">
        <v>453</v>
      </c>
      <c r="B356" t="s">
        <v>431</v>
      </c>
      <c r="C356">
        <v>19</v>
      </c>
    </row>
    <row r="357" spans="1:3">
      <c r="A357" t="s">
        <v>454</v>
      </c>
      <c r="B357" t="s">
        <v>431</v>
      </c>
      <c r="C357">
        <v>19</v>
      </c>
    </row>
    <row r="358" spans="1:3">
      <c r="A358" t="s">
        <v>455</v>
      </c>
      <c r="B358" t="s">
        <v>431</v>
      </c>
      <c r="C358">
        <v>20</v>
      </c>
    </row>
    <row r="359" spans="1:3">
      <c r="A359" t="s">
        <v>456</v>
      </c>
      <c r="B359" t="s">
        <v>431</v>
      </c>
      <c r="C359">
        <v>20</v>
      </c>
    </row>
    <row r="360" spans="1:3">
      <c r="A360" t="s">
        <v>457</v>
      </c>
      <c r="B360" t="s">
        <v>431</v>
      </c>
      <c r="C360">
        <v>20</v>
      </c>
    </row>
    <row r="361" spans="1:3">
      <c r="A361" t="s">
        <v>458</v>
      </c>
      <c r="B361" t="s">
        <v>431</v>
      </c>
      <c r="C361">
        <v>20</v>
      </c>
    </row>
    <row r="362" spans="1:3">
      <c r="A362" t="s">
        <v>459</v>
      </c>
      <c r="B362" t="s">
        <v>431</v>
      </c>
      <c r="C362">
        <v>20</v>
      </c>
    </row>
    <row r="363" spans="1:3">
      <c r="A363" t="s">
        <v>460</v>
      </c>
      <c r="B363" t="s">
        <v>431</v>
      </c>
      <c r="C363">
        <v>20</v>
      </c>
    </row>
    <row r="364" spans="1:3">
      <c r="A364" t="s">
        <v>461</v>
      </c>
      <c r="B364" t="s">
        <v>424</v>
      </c>
      <c r="C364">
        <v>17</v>
      </c>
    </row>
    <row r="365" spans="1:3">
      <c r="A365" t="s">
        <v>462</v>
      </c>
      <c r="B365" t="s">
        <v>424</v>
      </c>
      <c r="C365">
        <v>18</v>
      </c>
    </row>
    <row r="366" spans="1:3">
      <c r="A366" t="s">
        <v>463</v>
      </c>
      <c r="B366" t="s">
        <v>424</v>
      </c>
      <c r="C366">
        <v>17</v>
      </c>
    </row>
    <row r="367" spans="1:3">
      <c r="A367" t="s">
        <v>464</v>
      </c>
      <c r="B367" t="s">
        <v>424</v>
      </c>
      <c r="C367">
        <v>17</v>
      </c>
    </row>
    <row r="368" spans="1:3">
      <c r="A368" t="s">
        <v>465</v>
      </c>
      <c r="B368" t="s">
        <v>424</v>
      </c>
      <c r="C368">
        <v>18</v>
      </c>
    </row>
    <row r="369" spans="1:3">
      <c r="A369" t="s">
        <v>466</v>
      </c>
      <c r="B369" t="s">
        <v>424</v>
      </c>
      <c r="C369">
        <v>17</v>
      </c>
    </row>
    <row r="370" spans="1:3">
      <c r="A370" t="s">
        <v>467</v>
      </c>
      <c r="B370" t="s">
        <v>431</v>
      </c>
      <c r="C370">
        <v>19</v>
      </c>
    </row>
    <row r="371" spans="1:3">
      <c r="A371" t="s">
        <v>468</v>
      </c>
      <c r="B371" t="s">
        <v>431</v>
      </c>
      <c r="C371">
        <v>19</v>
      </c>
    </row>
    <row r="372" spans="1:3">
      <c r="A372" t="s">
        <v>469</v>
      </c>
      <c r="B372" t="s">
        <v>431</v>
      </c>
      <c r="C372">
        <v>19</v>
      </c>
    </row>
    <row r="373" spans="1:3">
      <c r="A373" t="s">
        <v>470</v>
      </c>
      <c r="B373" t="s">
        <v>431</v>
      </c>
      <c r="C373">
        <v>19</v>
      </c>
    </row>
    <row r="374" spans="1:3">
      <c r="A374" t="s">
        <v>471</v>
      </c>
      <c r="B374" t="s">
        <v>431</v>
      </c>
      <c r="C374">
        <v>19</v>
      </c>
    </row>
    <row r="375" spans="1:3">
      <c r="A375" t="s">
        <v>472</v>
      </c>
      <c r="B375" t="s">
        <v>431</v>
      </c>
      <c r="C375">
        <v>19</v>
      </c>
    </row>
    <row r="376" spans="1:3">
      <c r="A376" t="s">
        <v>473</v>
      </c>
      <c r="B376" t="s">
        <v>431</v>
      </c>
      <c r="C376">
        <v>20</v>
      </c>
    </row>
    <row r="377" spans="1:3">
      <c r="A377" t="s">
        <v>474</v>
      </c>
      <c r="B377" t="s">
        <v>431</v>
      </c>
      <c r="C377">
        <v>20</v>
      </c>
    </row>
    <row r="378" spans="1:3">
      <c r="A378" t="s">
        <v>475</v>
      </c>
      <c r="B378" t="s">
        <v>431</v>
      </c>
      <c r="C378">
        <v>20</v>
      </c>
    </row>
    <row r="379" spans="1:3">
      <c r="A379" t="s">
        <v>476</v>
      </c>
      <c r="B379" t="s">
        <v>431</v>
      </c>
      <c r="C379">
        <v>20</v>
      </c>
    </row>
    <row r="380" spans="1:3">
      <c r="A380" t="s">
        <v>477</v>
      </c>
      <c r="B380" t="s">
        <v>431</v>
      </c>
      <c r="C380">
        <v>20</v>
      </c>
    </row>
    <row r="381" spans="1:3">
      <c r="A381" t="s">
        <v>478</v>
      </c>
      <c r="B381" t="s">
        <v>431</v>
      </c>
      <c r="C381">
        <v>20</v>
      </c>
    </row>
    <row r="382" spans="1:3">
      <c r="A382" t="s">
        <v>479</v>
      </c>
      <c r="B382" t="s">
        <v>424</v>
      </c>
      <c r="C382">
        <v>17</v>
      </c>
    </row>
    <row r="383" spans="1:3">
      <c r="A383" t="s">
        <v>480</v>
      </c>
      <c r="B383" t="s">
        <v>424</v>
      </c>
      <c r="C383">
        <v>18</v>
      </c>
    </row>
    <row r="384" spans="1:3">
      <c r="A384" t="s">
        <v>481</v>
      </c>
      <c r="B384" t="s">
        <v>424</v>
      </c>
      <c r="C384">
        <v>17</v>
      </c>
    </row>
    <row r="385" spans="1:3">
      <c r="A385" t="s">
        <v>482</v>
      </c>
      <c r="B385" t="s">
        <v>424</v>
      </c>
      <c r="C385">
        <v>17</v>
      </c>
    </row>
    <row r="386" spans="1:3">
      <c r="A386" t="s">
        <v>483</v>
      </c>
      <c r="B386" t="s">
        <v>424</v>
      </c>
      <c r="C386">
        <v>18</v>
      </c>
    </row>
    <row r="387" spans="1:3">
      <c r="A387" t="s">
        <v>484</v>
      </c>
      <c r="B387" t="s">
        <v>424</v>
      </c>
      <c r="C387">
        <v>17</v>
      </c>
    </row>
    <row r="388" spans="1:3">
      <c r="A388" t="s">
        <v>485</v>
      </c>
      <c r="B388" t="s">
        <v>431</v>
      </c>
      <c r="C388">
        <v>19</v>
      </c>
    </row>
    <row r="389" spans="1:3">
      <c r="A389" t="s">
        <v>486</v>
      </c>
      <c r="B389" t="s">
        <v>431</v>
      </c>
      <c r="C389">
        <v>19</v>
      </c>
    </row>
    <row r="390" spans="1:3">
      <c r="A390" t="s">
        <v>487</v>
      </c>
      <c r="B390" t="s">
        <v>431</v>
      </c>
      <c r="C390">
        <v>19</v>
      </c>
    </row>
    <row r="391" spans="1:3">
      <c r="A391" t="s">
        <v>488</v>
      </c>
      <c r="B391" t="s">
        <v>431</v>
      </c>
      <c r="C391">
        <v>19</v>
      </c>
    </row>
    <row r="392" spans="1:3">
      <c r="A392" t="s">
        <v>489</v>
      </c>
      <c r="B392" t="s">
        <v>431</v>
      </c>
      <c r="C392">
        <v>19</v>
      </c>
    </row>
    <row r="393" spans="1:3">
      <c r="A393" t="s">
        <v>490</v>
      </c>
      <c r="B393" t="s">
        <v>431</v>
      </c>
      <c r="C393">
        <v>19</v>
      </c>
    </row>
    <row r="394" spans="1:3">
      <c r="A394" t="s">
        <v>491</v>
      </c>
      <c r="B394" t="s">
        <v>431</v>
      </c>
      <c r="C394">
        <v>20</v>
      </c>
    </row>
    <row r="395" spans="1:3">
      <c r="A395" t="s">
        <v>492</v>
      </c>
      <c r="B395" t="s">
        <v>431</v>
      </c>
      <c r="C395">
        <v>20</v>
      </c>
    </row>
    <row r="396" spans="1:3">
      <c r="A396" t="s">
        <v>493</v>
      </c>
      <c r="B396" t="s">
        <v>431</v>
      </c>
      <c r="C396">
        <v>20</v>
      </c>
    </row>
    <row r="397" spans="1:3">
      <c r="A397" t="s">
        <v>494</v>
      </c>
      <c r="B397" t="s">
        <v>431</v>
      </c>
      <c r="C397">
        <v>20</v>
      </c>
    </row>
    <row r="398" spans="1:3">
      <c r="A398" t="s">
        <v>495</v>
      </c>
      <c r="B398" t="s">
        <v>431</v>
      </c>
      <c r="C398">
        <v>20</v>
      </c>
    </row>
    <row r="399" spans="1:3">
      <c r="A399" t="s">
        <v>496</v>
      </c>
      <c r="B399" t="s">
        <v>431</v>
      </c>
      <c r="C399">
        <v>20</v>
      </c>
    </row>
    <row r="400" spans="1:3">
      <c r="A400" t="s">
        <v>497</v>
      </c>
      <c r="B400" t="s">
        <v>424</v>
      </c>
      <c r="C400">
        <v>17</v>
      </c>
    </row>
    <row r="401" spans="1:3">
      <c r="A401" t="s">
        <v>498</v>
      </c>
      <c r="B401" t="s">
        <v>424</v>
      </c>
      <c r="C401">
        <v>18</v>
      </c>
    </row>
    <row r="402" spans="1:3">
      <c r="A402" t="s">
        <v>499</v>
      </c>
      <c r="B402" t="s">
        <v>424</v>
      </c>
      <c r="C402">
        <v>17</v>
      </c>
    </row>
    <row r="403" spans="1:3">
      <c r="A403" t="s">
        <v>500</v>
      </c>
      <c r="B403" t="s">
        <v>424</v>
      </c>
      <c r="C403">
        <v>17</v>
      </c>
    </row>
    <row r="404" spans="1:3">
      <c r="A404" t="s">
        <v>501</v>
      </c>
      <c r="B404" t="s">
        <v>424</v>
      </c>
      <c r="C404">
        <v>18</v>
      </c>
    </row>
    <row r="405" spans="1:3">
      <c r="A405" t="s">
        <v>502</v>
      </c>
      <c r="B405" t="s">
        <v>424</v>
      </c>
      <c r="C405">
        <v>17</v>
      </c>
    </row>
    <row r="406" spans="1:3">
      <c r="A406" t="s">
        <v>503</v>
      </c>
      <c r="B406" t="s">
        <v>431</v>
      </c>
      <c r="C406">
        <v>19</v>
      </c>
    </row>
    <row r="407" spans="1:3">
      <c r="A407" t="s">
        <v>504</v>
      </c>
      <c r="B407" t="s">
        <v>431</v>
      </c>
      <c r="C407">
        <v>19</v>
      </c>
    </row>
    <row r="408" spans="1:3">
      <c r="A408" t="s">
        <v>505</v>
      </c>
      <c r="B408" t="s">
        <v>431</v>
      </c>
      <c r="C408">
        <v>19</v>
      </c>
    </row>
    <row r="409" spans="1:3">
      <c r="A409" t="s">
        <v>506</v>
      </c>
      <c r="B409" t="s">
        <v>431</v>
      </c>
      <c r="C409">
        <v>19</v>
      </c>
    </row>
    <row r="410" spans="1:3">
      <c r="A410" t="s">
        <v>507</v>
      </c>
      <c r="B410" t="s">
        <v>431</v>
      </c>
      <c r="C410">
        <v>19</v>
      </c>
    </row>
    <row r="411" spans="1:3">
      <c r="A411" t="s">
        <v>508</v>
      </c>
      <c r="B411" t="s">
        <v>431</v>
      </c>
      <c r="C411">
        <v>19</v>
      </c>
    </row>
    <row r="412" spans="1:3">
      <c r="A412" t="s">
        <v>509</v>
      </c>
      <c r="B412" t="s">
        <v>431</v>
      </c>
      <c r="C412">
        <v>20</v>
      </c>
    </row>
    <row r="413" spans="1:3">
      <c r="A413" t="s">
        <v>510</v>
      </c>
      <c r="B413" t="s">
        <v>431</v>
      </c>
      <c r="C413">
        <v>20</v>
      </c>
    </row>
    <row r="414" spans="1:3">
      <c r="A414" t="s">
        <v>511</v>
      </c>
      <c r="B414" t="s">
        <v>431</v>
      </c>
      <c r="C414">
        <v>20</v>
      </c>
    </row>
    <row r="415" spans="1:3">
      <c r="A415" t="s">
        <v>512</v>
      </c>
      <c r="B415" t="s">
        <v>431</v>
      </c>
      <c r="C415">
        <v>20</v>
      </c>
    </row>
    <row r="416" spans="1:3">
      <c r="A416" t="s">
        <v>513</v>
      </c>
      <c r="B416" t="s">
        <v>431</v>
      </c>
      <c r="C416">
        <v>20</v>
      </c>
    </row>
    <row r="417" spans="1:3">
      <c r="A417" t="s">
        <v>514</v>
      </c>
      <c r="B417" t="s">
        <v>431</v>
      </c>
      <c r="C417">
        <v>20</v>
      </c>
    </row>
    <row r="418" spans="1:3">
      <c r="A418" t="s">
        <v>515</v>
      </c>
      <c r="B418" t="s">
        <v>424</v>
      </c>
      <c r="C418">
        <v>17</v>
      </c>
    </row>
    <row r="419" spans="1:3">
      <c r="A419" t="s">
        <v>516</v>
      </c>
      <c r="B419" t="s">
        <v>424</v>
      </c>
      <c r="C419">
        <v>18</v>
      </c>
    </row>
    <row r="420" spans="1:3">
      <c r="A420" t="s">
        <v>517</v>
      </c>
      <c r="B420" t="s">
        <v>424</v>
      </c>
      <c r="C420">
        <v>17</v>
      </c>
    </row>
    <row r="421" spans="1:3">
      <c r="A421" t="s">
        <v>518</v>
      </c>
      <c r="B421" t="s">
        <v>424</v>
      </c>
      <c r="C421">
        <v>17</v>
      </c>
    </row>
    <row r="422" spans="1:3">
      <c r="A422" t="s">
        <v>519</v>
      </c>
      <c r="B422" t="s">
        <v>424</v>
      </c>
      <c r="C422">
        <v>18</v>
      </c>
    </row>
    <row r="423" spans="1:3">
      <c r="A423" t="s">
        <v>520</v>
      </c>
      <c r="B423" t="s">
        <v>424</v>
      </c>
      <c r="C423">
        <v>17</v>
      </c>
    </row>
    <row r="424" spans="1:3">
      <c r="A424" t="s">
        <v>521</v>
      </c>
      <c r="B424" t="s">
        <v>431</v>
      </c>
      <c r="C424">
        <v>19</v>
      </c>
    </row>
    <row r="425" spans="1:3">
      <c r="A425" t="s">
        <v>522</v>
      </c>
      <c r="B425" t="s">
        <v>431</v>
      </c>
      <c r="C425">
        <v>19</v>
      </c>
    </row>
    <row r="426" spans="1:3">
      <c r="A426" t="s">
        <v>523</v>
      </c>
      <c r="B426" t="s">
        <v>431</v>
      </c>
      <c r="C426">
        <v>19</v>
      </c>
    </row>
    <row r="427" spans="1:3">
      <c r="A427" t="s">
        <v>524</v>
      </c>
      <c r="B427" t="s">
        <v>431</v>
      </c>
      <c r="C427">
        <v>19</v>
      </c>
    </row>
    <row r="428" spans="1:3">
      <c r="A428" t="s">
        <v>525</v>
      </c>
      <c r="B428" t="s">
        <v>431</v>
      </c>
      <c r="C428">
        <v>19</v>
      </c>
    </row>
    <row r="429" spans="1:3">
      <c r="A429" t="s">
        <v>526</v>
      </c>
      <c r="B429" t="s">
        <v>431</v>
      </c>
      <c r="C429">
        <v>19</v>
      </c>
    </row>
    <row r="430" spans="1:3">
      <c r="A430" t="s">
        <v>527</v>
      </c>
      <c r="B430" t="s">
        <v>431</v>
      </c>
      <c r="C430">
        <v>20</v>
      </c>
    </row>
    <row r="431" spans="1:3">
      <c r="A431" t="s">
        <v>528</v>
      </c>
      <c r="B431" t="s">
        <v>431</v>
      </c>
      <c r="C431">
        <v>20</v>
      </c>
    </row>
    <row r="432" spans="1:3">
      <c r="A432" t="s">
        <v>529</v>
      </c>
      <c r="B432" t="s">
        <v>431</v>
      </c>
      <c r="C432">
        <v>20</v>
      </c>
    </row>
    <row r="433" spans="1:3">
      <c r="A433" t="s">
        <v>530</v>
      </c>
      <c r="B433" t="s">
        <v>431</v>
      </c>
      <c r="C433">
        <v>20</v>
      </c>
    </row>
    <row r="434" spans="1:3">
      <c r="A434" t="s">
        <v>531</v>
      </c>
      <c r="B434" t="s">
        <v>431</v>
      </c>
      <c r="C434">
        <v>20</v>
      </c>
    </row>
    <row r="435" spans="1:3">
      <c r="A435" t="s">
        <v>532</v>
      </c>
      <c r="B435" t="s">
        <v>431</v>
      </c>
      <c r="C435">
        <v>20</v>
      </c>
    </row>
    <row r="436" spans="1:3">
      <c r="A436" t="s">
        <v>533</v>
      </c>
      <c r="B436" t="s">
        <v>431</v>
      </c>
      <c r="C436">
        <v>19</v>
      </c>
    </row>
    <row r="437" spans="1:3">
      <c r="A437" t="s">
        <v>534</v>
      </c>
      <c r="B437" t="s">
        <v>431</v>
      </c>
      <c r="C437">
        <v>19</v>
      </c>
    </row>
    <row r="438" spans="1:3">
      <c r="A438" t="s">
        <v>535</v>
      </c>
      <c r="B438" t="s">
        <v>431</v>
      </c>
      <c r="C438">
        <v>19</v>
      </c>
    </row>
    <row r="439" spans="1:3">
      <c r="A439" t="s">
        <v>536</v>
      </c>
      <c r="B439" t="s">
        <v>431</v>
      </c>
      <c r="C439">
        <v>19</v>
      </c>
    </row>
    <row r="440" spans="1:3">
      <c r="A440" t="s">
        <v>537</v>
      </c>
      <c r="B440" t="s">
        <v>431</v>
      </c>
      <c r="C440">
        <v>19</v>
      </c>
    </row>
    <row r="441" spans="1:3">
      <c r="A441" t="s">
        <v>538</v>
      </c>
      <c r="B441" t="s">
        <v>431</v>
      </c>
      <c r="C441">
        <v>19</v>
      </c>
    </row>
    <row r="442" spans="1:3">
      <c r="A442" t="s">
        <v>539</v>
      </c>
      <c r="B442" t="s">
        <v>431</v>
      </c>
      <c r="C442">
        <v>19</v>
      </c>
    </row>
    <row r="443" spans="1:3">
      <c r="A443" t="s">
        <v>540</v>
      </c>
      <c r="B443" t="s">
        <v>431</v>
      </c>
      <c r="C443">
        <v>19</v>
      </c>
    </row>
    <row r="444" spans="1:3">
      <c r="A444" t="s">
        <v>541</v>
      </c>
      <c r="B444" t="s">
        <v>431</v>
      </c>
      <c r="C444">
        <v>19</v>
      </c>
    </row>
    <row r="445" spans="1:3">
      <c r="A445" t="s">
        <v>542</v>
      </c>
      <c r="B445" t="s">
        <v>431</v>
      </c>
      <c r="C445">
        <v>19</v>
      </c>
    </row>
    <row r="446" spans="1:3">
      <c r="A446" t="s">
        <v>543</v>
      </c>
      <c r="B446" t="s">
        <v>431</v>
      </c>
      <c r="C446">
        <v>19</v>
      </c>
    </row>
    <row r="447" spans="1:3">
      <c r="A447" t="s">
        <v>544</v>
      </c>
      <c r="B447" t="s">
        <v>431</v>
      </c>
      <c r="C447">
        <v>19</v>
      </c>
    </row>
    <row r="448" spans="1:3">
      <c r="A448" t="s">
        <v>545</v>
      </c>
      <c r="B448" t="s">
        <v>431</v>
      </c>
      <c r="C448">
        <v>20</v>
      </c>
    </row>
    <row r="449" spans="1:3">
      <c r="A449" t="s">
        <v>546</v>
      </c>
      <c r="B449" t="s">
        <v>431</v>
      </c>
      <c r="C449">
        <v>20</v>
      </c>
    </row>
    <row r="450" spans="1:3">
      <c r="A450" t="s">
        <v>547</v>
      </c>
      <c r="B450" t="s">
        <v>431</v>
      </c>
      <c r="C450">
        <v>20</v>
      </c>
    </row>
    <row r="451" spans="1:3">
      <c r="A451" t="s">
        <v>548</v>
      </c>
      <c r="B451" t="s">
        <v>431</v>
      </c>
      <c r="C451">
        <v>20</v>
      </c>
    </row>
    <row r="452" spans="1:3">
      <c r="A452" t="s">
        <v>549</v>
      </c>
      <c r="B452" t="s">
        <v>431</v>
      </c>
      <c r="C452">
        <v>20</v>
      </c>
    </row>
    <row r="453" spans="1:3">
      <c r="A453" t="s">
        <v>550</v>
      </c>
      <c r="B453" t="s">
        <v>431</v>
      </c>
      <c r="C453">
        <v>20</v>
      </c>
    </row>
    <row r="454" spans="1:3">
      <c r="A454" t="s">
        <v>551</v>
      </c>
      <c r="B454" t="s">
        <v>431</v>
      </c>
      <c r="C454">
        <v>19</v>
      </c>
    </row>
    <row r="455" spans="1:3">
      <c r="A455" t="s">
        <v>552</v>
      </c>
      <c r="B455" t="s">
        <v>431</v>
      </c>
      <c r="C455">
        <v>19</v>
      </c>
    </row>
    <row r="456" spans="1:3">
      <c r="A456" t="s">
        <v>553</v>
      </c>
      <c r="B456" t="s">
        <v>431</v>
      </c>
      <c r="C456">
        <v>19</v>
      </c>
    </row>
    <row r="457" spans="1:3">
      <c r="A457" t="s">
        <v>554</v>
      </c>
      <c r="B457" t="s">
        <v>431</v>
      </c>
      <c r="C457">
        <v>19</v>
      </c>
    </row>
    <row r="458" spans="1:3">
      <c r="A458" t="s">
        <v>555</v>
      </c>
      <c r="B458" t="s">
        <v>431</v>
      </c>
      <c r="C458">
        <v>19</v>
      </c>
    </row>
    <row r="459" spans="1:3">
      <c r="A459" t="s">
        <v>556</v>
      </c>
      <c r="B459" t="s">
        <v>431</v>
      </c>
      <c r="C459">
        <v>19</v>
      </c>
    </row>
    <row r="460" spans="1:3">
      <c r="A460" t="s">
        <v>557</v>
      </c>
      <c r="B460" t="s">
        <v>431</v>
      </c>
      <c r="C460">
        <v>19</v>
      </c>
    </row>
    <row r="461" spans="1:3">
      <c r="A461" t="s">
        <v>558</v>
      </c>
      <c r="B461" t="s">
        <v>431</v>
      </c>
      <c r="C461">
        <v>19</v>
      </c>
    </row>
    <row r="462" spans="1:3">
      <c r="A462" t="s">
        <v>559</v>
      </c>
      <c r="B462" t="s">
        <v>431</v>
      </c>
      <c r="C462">
        <v>19</v>
      </c>
    </row>
    <row r="463" spans="1:3">
      <c r="A463" t="s">
        <v>560</v>
      </c>
      <c r="B463" t="s">
        <v>431</v>
      </c>
      <c r="C463">
        <v>19</v>
      </c>
    </row>
    <row r="464" spans="1:3">
      <c r="A464" t="s">
        <v>561</v>
      </c>
      <c r="B464" t="s">
        <v>431</v>
      </c>
      <c r="C464">
        <v>19</v>
      </c>
    </row>
    <row r="465" spans="1:3">
      <c r="A465" t="s">
        <v>562</v>
      </c>
      <c r="B465" t="s">
        <v>431</v>
      </c>
      <c r="C465">
        <v>19</v>
      </c>
    </row>
    <row r="466" spans="1:3">
      <c r="A466" t="s">
        <v>563</v>
      </c>
      <c r="B466" t="s">
        <v>431</v>
      </c>
      <c r="C466">
        <v>20</v>
      </c>
    </row>
    <row r="467" spans="1:3">
      <c r="A467" t="s">
        <v>564</v>
      </c>
      <c r="B467" t="s">
        <v>431</v>
      </c>
      <c r="C467">
        <v>20</v>
      </c>
    </row>
    <row r="468" spans="1:3">
      <c r="A468" t="s">
        <v>565</v>
      </c>
      <c r="B468" t="s">
        <v>431</v>
      </c>
      <c r="C468">
        <v>20</v>
      </c>
    </row>
    <row r="469" spans="1:3">
      <c r="A469" t="s">
        <v>566</v>
      </c>
      <c r="B469" t="s">
        <v>431</v>
      </c>
      <c r="C469">
        <v>20</v>
      </c>
    </row>
    <row r="470" spans="1:3">
      <c r="A470" t="s">
        <v>567</v>
      </c>
      <c r="B470" t="s">
        <v>431</v>
      </c>
      <c r="C470">
        <v>20</v>
      </c>
    </row>
    <row r="471" spans="1:3">
      <c r="A471" t="s">
        <v>568</v>
      </c>
      <c r="B471" t="s">
        <v>431</v>
      </c>
      <c r="C471">
        <v>20</v>
      </c>
    </row>
    <row r="472" spans="1:3">
      <c r="A472" t="s">
        <v>569</v>
      </c>
      <c r="B472" t="s">
        <v>431</v>
      </c>
      <c r="C472">
        <v>19</v>
      </c>
    </row>
    <row r="473" spans="1:3">
      <c r="A473" t="s">
        <v>570</v>
      </c>
      <c r="B473" t="s">
        <v>431</v>
      </c>
      <c r="C473">
        <v>19</v>
      </c>
    </row>
    <row r="474" spans="1:3">
      <c r="A474" t="s">
        <v>571</v>
      </c>
      <c r="B474" t="s">
        <v>431</v>
      </c>
      <c r="C474">
        <v>19</v>
      </c>
    </row>
    <row r="475" spans="1:3">
      <c r="A475" t="s">
        <v>572</v>
      </c>
      <c r="B475" t="s">
        <v>431</v>
      </c>
      <c r="C475">
        <v>19</v>
      </c>
    </row>
    <row r="476" spans="1:3">
      <c r="A476" t="s">
        <v>573</v>
      </c>
      <c r="B476" t="s">
        <v>431</v>
      </c>
      <c r="C476">
        <v>19</v>
      </c>
    </row>
    <row r="477" spans="1:3">
      <c r="A477" t="s">
        <v>574</v>
      </c>
      <c r="B477" t="s">
        <v>431</v>
      </c>
      <c r="C477">
        <v>19</v>
      </c>
    </row>
    <row r="478" spans="1:3">
      <c r="A478" t="s">
        <v>575</v>
      </c>
      <c r="B478" t="s">
        <v>431</v>
      </c>
      <c r="C478">
        <v>19</v>
      </c>
    </row>
    <row r="479" spans="1:3">
      <c r="A479" t="s">
        <v>576</v>
      </c>
      <c r="B479" t="s">
        <v>431</v>
      </c>
      <c r="C479">
        <v>19</v>
      </c>
    </row>
    <row r="480" spans="1:3">
      <c r="A480" t="s">
        <v>577</v>
      </c>
      <c r="B480" t="s">
        <v>431</v>
      </c>
      <c r="C480">
        <v>19</v>
      </c>
    </row>
    <row r="481" spans="1:3">
      <c r="A481" t="s">
        <v>578</v>
      </c>
      <c r="B481" t="s">
        <v>431</v>
      </c>
      <c r="C481">
        <v>19</v>
      </c>
    </row>
    <row r="482" spans="1:3">
      <c r="A482" t="s">
        <v>579</v>
      </c>
      <c r="B482" t="s">
        <v>431</v>
      </c>
      <c r="C482">
        <v>19</v>
      </c>
    </row>
    <row r="483" spans="1:3">
      <c r="A483" t="s">
        <v>580</v>
      </c>
      <c r="B483" t="s">
        <v>431</v>
      </c>
      <c r="C483">
        <v>19</v>
      </c>
    </row>
    <row r="484" spans="1:3">
      <c r="A484" t="s">
        <v>581</v>
      </c>
      <c r="B484" t="s">
        <v>431</v>
      </c>
      <c r="C484">
        <v>20</v>
      </c>
    </row>
    <row r="485" spans="1:3">
      <c r="A485" t="s">
        <v>582</v>
      </c>
      <c r="B485" t="s">
        <v>431</v>
      </c>
      <c r="C485">
        <v>20</v>
      </c>
    </row>
    <row r="486" spans="1:3">
      <c r="A486" t="s">
        <v>583</v>
      </c>
      <c r="B486" t="s">
        <v>431</v>
      </c>
      <c r="C486">
        <v>20</v>
      </c>
    </row>
    <row r="487" spans="1:3">
      <c r="A487" t="s">
        <v>584</v>
      </c>
      <c r="B487" t="s">
        <v>431</v>
      </c>
      <c r="C487">
        <v>20</v>
      </c>
    </row>
    <row r="488" spans="1:3">
      <c r="A488" t="s">
        <v>585</v>
      </c>
      <c r="B488" t="s">
        <v>431</v>
      </c>
      <c r="C488">
        <v>20</v>
      </c>
    </row>
    <row r="489" spans="1:3">
      <c r="A489" t="s">
        <v>586</v>
      </c>
      <c r="B489" t="s">
        <v>431</v>
      </c>
      <c r="C489">
        <v>20</v>
      </c>
    </row>
    <row r="490" spans="1:3">
      <c r="A490" t="s">
        <v>587</v>
      </c>
      <c r="B490" t="s">
        <v>431</v>
      </c>
      <c r="C490">
        <v>19</v>
      </c>
    </row>
    <row r="491" spans="1:3">
      <c r="A491" t="s">
        <v>588</v>
      </c>
      <c r="B491" t="s">
        <v>431</v>
      </c>
      <c r="C491">
        <v>19</v>
      </c>
    </row>
    <row r="492" spans="1:3">
      <c r="A492" t="s">
        <v>589</v>
      </c>
      <c r="B492" t="s">
        <v>431</v>
      </c>
      <c r="C492">
        <v>19</v>
      </c>
    </row>
    <row r="493" spans="1:3">
      <c r="A493" t="s">
        <v>590</v>
      </c>
      <c r="B493" t="s">
        <v>431</v>
      </c>
      <c r="C493">
        <v>19</v>
      </c>
    </row>
    <row r="494" spans="1:3">
      <c r="A494" t="s">
        <v>591</v>
      </c>
      <c r="B494" t="s">
        <v>431</v>
      </c>
      <c r="C494">
        <v>19</v>
      </c>
    </row>
    <row r="495" spans="1:3">
      <c r="A495" t="s">
        <v>592</v>
      </c>
      <c r="B495" t="s">
        <v>431</v>
      </c>
      <c r="C495">
        <v>19</v>
      </c>
    </row>
    <row r="496" spans="1:3">
      <c r="A496" t="s">
        <v>593</v>
      </c>
      <c r="B496" t="s">
        <v>431</v>
      </c>
      <c r="C496">
        <v>19</v>
      </c>
    </row>
    <row r="497" spans="1:3">
      <c r="A497" t="s">
        <v>594</v>
      </c>
      <c r="B497" t="s">
        <v>431</v>
      </c>
      <c r="C497">
        <v>19</v>
      </c>
    </row>
    <row r="498" spans="1:3">
      <c r="A498" t="s">
        <v>595</v>
      </c>
      <c r="B498" t="s">
        <v>431</v>
      </c>
      <c r="C498">
        <v>19</v>
      </c>
    </row>
    <row r="499" spans="1:3">
      <c r="A499" t="s">
        <v>596</v>
      </c>
      <c r="B499" t="s">
        <v>431</v>
      </c>
      <c r="C499">
        <v>19</v>
      </c>
    </row>
    <row r="500" spans="1:3">
      <c r="A500" t="s">
        <v>597</v>
      </c>
      <c r="B500" t="s">
        <v>431</v>
      </c>
      <c r="C500">
        <v>19</v>
      </c>
    </row>
    <row r="501" spans="1:3">
      <c r="A501" t="s">
        <v>598</v>
      </c>
      <c r="B501" t="s">
        <v>431</v>
      </c>
      <c r="C501">
        <v>19</v>
      </c>
    </row>
    <row r="502" spans="1:3">
      <c r="A502" t="s">
        <v>599</v>
      </c>
      <c r="B502" t="s">
        <v>431</v>
      </c>
      <c r="C502">
        <v>20</v>
      </c>
    </row>
    <row r="503" spans="1:3">
      <c r="A503" t="s">
        <v>600</v>
      </c>
      <c r="B503" t="s">
        <v>431</v>
      </c>
      <c r="C503">
        <v>20</v>
      </c>
    </row>
    <row r="504" spans="1:3">
      <c r="A504" t="s">
        <v>601</v>
      </c>
      <c r="B504" t="s">
        <v>431</v>
      </c>
      <c r="C504">
        <v>20</v>
      </c>
    </row>
    <row r="505" spans="1:3">
      <c r="A505" t="s">
        <v>602</v>
      </c>
      <c r="B505" t="s">
        <v>431</v>
      </c>
      <c r="C505">
        <v>20</v>
      </c>
    </row>
    <row r="506" spans="1:3">
      <c r="A506" t="s">
        <v>603</v>
      </c>
      <c r="B506" t="s">
        <v>431</v>
      </c>
      <c r="C506">
        <v>20</v>
      </c>
    </row>
    <row r="507" spans="1:3">
      <c r="A507" t="s">
        <v>604</v>
      </c>
      <c r="B507" t="s">
        <v>431</v>
      </c>
      <c r="C507">
        <v>20</v>
      </c>
    </row>
    <row r="508" spans="1:3">
      <c r="A508" t="s">
        <v>605</v>
      </c>
      <c r="B508" t="s">
        <v>431</v>
      </c>
      <c r="C508">
        <v>19</v>
      </c>
    </row>
    <row r="509" spans="1:3">
      <c r="A509" t="s">
        <v>606</v>
      </c>
      <c r="B509" t="s">
        <v>431</v>
      </c>
      <c r="C509">
        <v>19</v>
      </c>
    </row>
    <row r="510" spans="1:3">
      <c r="A510" t="s">
        <v>607</v>
      </c>
      <c r="B510" t="s">
        <v>431</v>
      </c>
      <c r="C510">
        <v>19</v>
      </c>
    </row>
    <row r="511" spans="1:3">
      <c r="A511" t="s">
        <v>608</v>
      </c>
      <c r="B511" t="s">
        <v>431</v>
      </c>
      <c r="C511">
        <v>19</v>
      </c>
    </row>
    <row r="512" spans="1:3">
      <c r="A512" t="s">
        <v>609</v>
      </c>
      <c r="B512" t="s">
        <v>431</v>
      </c>
      <c r="C512">
        <v>19</v>
      </c>
    </row>
    <row r="513" spans="1:3">
      <c r="A513" t="s">
        <v>610</v>
      </c>
      <c r="B513" t="s">
        <v>431</v>
      </c>
      <c r="C513">
        <v>19</v>
      </c>
    </row>
    <row r="514" spans="1:3">
      <c r="A514" t="s">
        <v>611</v>
      </c>
      <c r="B514" t="s">
        <v>431</v>
      </c>
      <c r="C514">
        <v>19</v>
      </c>
    </row>
    <row r="515" spans="1:3">
      <c r="A515" t="s">
        <v>612</v>
      </c>
      <c r="B515" t="s">
        <v>431</v>
      </c>
      <c r="C515">
        <v>19</v>
      </c>
    </row>
    <row r="516" spans="1:3">
      <c r="A516" t="s">
        <v>613</v>
      </c>
      <c r="B516" t="s">
        <v>431</v>
      </c>
      <c r="C516">
        <v>19</v>
      </c>
    </row>
    <row r="517" spans="1:3">
      <c r="A517" t="s">
        <v>614</v>
      </c>
      <c r="B517" t="s">
        <v>431</v>
      </c>
      <c r="C517">
        <v>19</v>
      </c>
    </row>
    <row r="518" spans="1:3">
      <c r="A518" t="s">
        <v>615</v>
      </c>
      <c r="B518" t="s">
        <v>431</v>
      </c>
      <c r="C518">
        <v>19</v>
      </c>
    </row>
    <row r="519" spans="1:3">
      <c r="A519" t="s">
        <v>616</v>
      </c>
      <c r="B519" t="s">
        <v>431</v>
      </c>
      <c r="C519">
        <v>19</v>
      </c>
    </row>
    <row r="520" spans="1:3">
      <c r="A520" t="s">
        <v>617</v>
      </c>
      <c r="B520" t="s">
        <v>431</v>
      </c>
      <c r="C520">
        <v>20</v>
      </c>
    </row>
    <row r="521" spans="1:3">
      <c r="A521" t="s">
        <v>618</v>
      </c>
      <c r="B521" t="s">
        <v>431</v>
      </c>
      <c r="C521">
        <v>20</v>
      </c>
    </row>
    <row r="522" spans="1:3">
      <c r="A522" t="s">
        <v>619</v>
      </c>
      <c r="B522" t="s">
        <v>431</v>
      </c>
      <c r="C522">
        <v>20</v>
      </c>
    </row>
    <row r="523" spans="1:3">
      <c r="A523" t="s">
        <v>620</v>
      </c>
      <c r="B523" t="s">
        <v>431</v>
      </c>
      <c r="C523">
        <v>20</v>
      </c>
    </row>
    <row r="524" spans="1:3">
      <c r="A524" t="s">
        <v>621</v>
      </c>
      <c r="B524" t="s">
        <v>431</v>
      </c>
      <c r="C524">
        <v>20</v>
      </c>
    </row>
    <row r="525" spans="1:3">
      <c r="A525" t="s">
        <v>622</v>
      </c>
      <c r="B525" t="s">
        <v>431</v>
      </c>
      <c r="C525">
        <v>20</v>
      </c>
    </row>
    <row r="526" spans="1:3">
      <c r="A526" t="s">
        <v>623</v>
      </c>
      <c r="B526" t="s">
        <v>431</v>
      </c>
      <c r="C526">
        <v>19</v>
      </c>
    </row>
    <row r="527" spans="1:3">
      <c r="A527" t="s">
        <v>624</v>
      </c>
      <c r="B527" t="s">
        <v>431</v>
      </c>
      <c r="C527">
        <v>19</v>
      </c>
    </row>
    <row r="528" spans="1:3">
      <c r="A528" t="s">
        <v>625</v>
      </c>
      <c r="B528" t="s">
        <v>431</v>
      </c>
      <c r="C528">
        <v>19</v>
      </c>
    </row>
    <row r="529" spans="1:3">
      <c r="A529" t="s">
        <v>626</v>
      </c>
      <c r="B529" t="s">
        <v>431</v>
      </c>
      <c r="C529">
        <v>19</v>
      </c>
    </row>
    <row r="530" spans="1:3">
      <c r="A530" t="s">
        <v>627</v>
      </c>
      <c r="B530" t="s">
        <v>431</v>
      </c>
      <c r="C530">
        <v>19</v>
      </c>
    </row>
    <row r="531" spans="1:3">
      <c r="A531" t="s">
        <v>628</v>
      </c>
      <c r="B531" t="s">
        <v>431</v>
      </c>
      <c r="C531">
        <v>19</v>
      </c>
    </row>
    <row r="532" spans="1:3">
      <c r="A532" t="s">
        <v>629</v>
      </c>
      <c r="B532" t="s">
        <v>431</v>
      </c>
      <c r="C532">
        <v>19</v>
      </c>
    </row>
    <row r="533" spans="1:3">
      <c r="A533" t="s">
        <v>630</v>
      </c>
      <c r="B533" t="s">
        <v>431</v>
      </c>
      <c r="C533">
        <v>19</v>
      </c>
    </row>
    <row r="534" spans="1:3">
      <c r="A534" t="s">
        <v>631</v>
      </c>
      <c r="B534" t="s">
        <v>431</v>
      </c>
      <c r="C534">
        <v>19</v>
      </c>
    </row>
    <row r="535" spans="1:3">
      <c r="A535" t="s">
        <v>632</v>
      </c>
      <c r="B535" t="s">
        <v>431</v>
      </c>
      <c r="C535">
        <v>19</v>
      </c>
    </row>
    <row r="536" spans="1:3">
      <c r="A536" t="s">
        <v>633</v>
      </c>
      <c r="B536" t="s">
        <v>431</v>
      </c>
      <c r="C536">
        <v>19</v>
      </c>
    </row>
    <row r="537" spans="1:3">
      <c r="A537" t="s">
        <v>634</v>
      </c>
      <c r="B537" t="s">
        <v>431</v>
      </c>
      <c r="C537">
        <v>19</v>
      </c>
    </row>
    <row r="538" spans="1:3">
      <c r="A538" t="s">
        <v>635</v>
      </c>
      <c r="B538" t="s">
        <v>431</v>
      </c>
      <c r="C538">
        <v>20</v>
      </c>
    </row>
    <row r="539" spans="1:3">
      <c r="A539" t="s">
        <v>636</v>
      </c>
      <c r="B539" t="s">
        <v>431</v>
      </c>
      <c r="C539">
        <v>20</v>
      </c>
    </row>
    <row r="540" spans="1:3">
      <c r="A540" t="s">
        <v>637</v>
      </c>
      <c r="B540" t="s">
        <v>431</v>
      </c>
      <c r="C540">
        <v>20</v>
      </c>
    </row>
    <row r="541" spans="1:3">
      <c r="A541" t="s">
        <v>638</v>
      </c>
      <c r="B541" t="s">
        <v>431</v>
      </c>
      <c r="C541">
        <v>20</v>
      </c>
    </row>
    <row r="542" spans="1:3">
      <c r="A542" t="s">
        <v>639</v>
      </c>
      <c r="B542" t="s">
        <v>431</v>
      </c>
      <c r="C542">
        <v>20</v>
      </c>
    </row>
    <row r="543" spans="1:3">
      <c r="A543" t="s">
        <v>640</v>
      </c>
      <c r="B543" t="s">
        <v>431</v>
      </c>
      <c r="C543">
        <v>20</v>
      </c>
    </row>
    <row r="544" spans="1:3">
      <c r="A544" t="s">
        <v>641</v>
      </c>
      <c r="B544" t="s">
        <v>431</v>
      </c>
      <c r="C544">
        <v>20</v>
      </c>
    </row>
    <row r="545" spans="1:3">
      <c r="A545" t="s">
        <v>642</v>
      </c>
      <c r="B545" t="s">
        <v>431</v>
      </c>
      <c r="C545">
        <v>20</v>
      </c>
    </row>
    <row r="546" spans="1:3">
      <c r="A546" t="s">
        <v>643</v>
      </c>
      <c r="B546" t="s">
        <v>431</v>
      </c>
      <c r="C546">
        <v>20</v>
      </c>
    </row>
    <row r="547" spans="1:3">
      <c r="A547" t="s">
        <v>644</v>
      </c>
      <c r="B547" t="s">
        <v>431</v>
      </c>
      <c r="C547">
        <v>20</v>
      </c>
    </row>
    <row r="548" spans="1:3">
      <c r="A548" t="s">
        <v>645</v>
      </c>
      <c r="B548" t="s">
        <v>431</v>
      </c>
      <c r="C548">
        <v>20</v>
      </c>
    </row>
    <row r="549" spans="1:3">
      <c r="A549" t="s">
        <v>646</v>
      </c>
      <c r="B549" t="s">
        <v>431</v>
      </c>
      <c r="C549">
        <v>20</v>
      </c>
    </row>
    <row r="550" spans="1:3">
      <c r="A550" t="s">
        <v>647</v>
      </c>
      <c r="B550" t="s">
        <v>431</v>
      </c>
      <c r="C550">
        <v>20</v>
      </c>
    </row>
    <row r="551" spans="1:3">
      <c r="A551" t="s">
        <v>648</v>
      </c>
      <c r="B551" t="s">
        <v>431</v>
      </c>
      <c r="C551">
        <v>20</v>
      </c>
    </row>
    <row r="552" spans="1:3">
      <c r="A552" t="s">
        <v>649</v>
      </c>
      <c r="B552" t="s">
        <v>431</v>
      </c>
      <c r="C552">
        <v>20</v>
      </c>
    </row>
    <row r="553" spans="1:3">
      <c r="A553" t="s">
        <v>650</v>
      </c>
      <c r="B553" t="s">
        <v>431</v>
      </c>
      <c r="C553">
        <v>20</v>
      </c>
    </row>
    <row r="554" spans="1:3">
      <c r="A554" t="s">
        <v>651</v>
      </c>
      <c r="B554" t="s">
        <v>431</v>
      </c>
      <c r="C554">
        <v>20</v>
      </c>
    </row>
    <row r="555" spans="1:3">
      <c r="A555" t="s">
        <v>652</v>
      </c>
      <c r="B555" t="s">
        <v>431</v>
      </c>
      <c r="C555">
        <v>20</v>
      </c>
    </row>
    <row r="556" spans="1:3">
      <c r="A556" t="s">
        <v>653</v>
      </c>
      <c r="B556" t="s">
        <v>431</v>
      </c>
      <c r="C556">
        <v>21</v>
      </c>
    </row>
    <row r="557" spans="1:3">
      <c r="A557" t="s">
        <v>654</v>
      </c>
      <c r="B557" t="s">
        <v>431</v>
      </c>
      <c r="C557">
        <v>21</v>
      </c>
    </row>
    <row r="558" spans="1:3">
      <c r="A558" t="s">
        <v>655</v>
      </c>
      <c r="B558" t="s">
        <v>431</v>
      </c>
      <c r="C558">
        <v>21</v>
      </c>
    </row>
    <row r="559" spans="1:3">
      <c r="A559" t="s">
        <v>656</v>
      </c>
      <c r="B559" t="s">
        <v>431</v>
      </c>
      <c r="C559">
        <v>21</v>
      </c>
    </row>
    <row r="560" spans="1:3">
      <c r="A560" t="s">
        <v>657</v>
      </c>
      <c r="B560" t="s">
        <v>431</v>
      </c>
      <c r="C560">
        <v>21</v>
      </c>
    </row>
    <row r="561" spans="1:3">
      <c r="A561" t="s">
        <v>658</v>
      </c>
      <c r="B561" t="s">
        <v>431</v>
      </c>
      <c r="C561">
        <v>21</v>
      </c>
    </row>
    <row r="562" spans="1:3">
      <c r="A562" t="s">
        <v>659</v>
      </c>
      <c r="B562" t="s">
        <v>431</v>
      </c>
      <c r="C562">
        <v>20</v>
      </c>
    </row>
    <row r="563" spans="1:3">
      <c r="A563" t="s">
        <v>660</v>
      </c>
      <c r="B563" t="s">
        <v>431</v>
      </c>
      <c r="C563">
        <v>20</v>
      </c>
    </row>
    <row r="564" spans="1:3">
      <c r="A564" t="s">
        <v>661</v>
      </c>
      <c r="B564" t="s">
        <v>431</v>
      </c>
      <c r="C564">
        <v>20</v>
      </c>
    </row>
    <row r="565" spans="1:3">
      <c r="A565" t="s">
        <v>662</v>
      </c>
      <c r="B565" t="s">
        <v>431</v>
      </c>
      <c r="C565">
        <v>20</v>
      </c>
    </row>
    <row r="566" spans="1:3">
      <c r="A566" t="s">
        <v>663</v>
      </c>
      <c r="B566" t="s">
        <v>431</v>
      </c>
      <c r="C566">
        <v>20</v>
      </c>
    </row>
    <row r="567" spans="1:3">
      <c r="A567" t="s">
        <v>664</v>
      </c>
      <c r="B567" t="s">
        <v>431</v>
      </c>
      <c r="C567">
        <v>20</v>
      </c>
    </row>
    <row r="568" spans="1:3">
      <c r="A568" t="s">
        <v>665</v>
      </c>
      <c r="B568" t="s">
        <v>431</v>
      </c>
      <c r="C568">
        <v>20</v>
      </c>
    </row>
    <row r="569" spans="1:3">
      <c r="A569" t="s">
        <v>666</v>
      </c>
      <c r="B569" t="s">
        <v>431</v>
      </c>
      <c r="C569">
        <v>20</v>
      </c>
    </row>
    <row r="570" spans="1:3">
      <c r="A570" t="s">
        <v>667</v>
      </c>
      <c r="B570" t="s">
        <v>431</v>
      </c>
      <c r="C570">
        <v>20</v>
      </c>
    </row>
    <row r="571" spans="1:3">
      <c r="A571" t="s">
        <v>668</v>
      </c>
      <c r="B571" t="s">
        <v>431</v>
      </c>
      <c r="C571">
        <v>20</v>
      </c>
    </row>
    <row r="572" spans="1:3">
      <c r="A572" t="s">
        <v>669</v>
      </c>
      <c r="B572" t="s">
        <v>431</v>
      </c>
      <c r="C572">
        <v>20</v>
      </c>
    </row>
    <row r="573" spans="1:3">
      <c r="A573" t="s">
        <v>670</v>
      </c>
      <c r="B573" t="s">
        <v>431</v>
      </c>
      <c r="C573">
        <v>20</v>
      </c>
    </row>
    <row r="574" spans="1:3">
      <c r="A574" t="s">
        <v>671</v>
      </c>
      <c r="B574" t="s">
        <v>431</v>
      </c>
      <c r="C574">
        <v>21</v>
      </c>
    </row>
    <row r="575" spans="1:3">
      <c r="A575" t="s">
        <v>672</v>
      </c>
      <c r="B575" t="s">
        <v>431</v>
      </c>
      <c r="C575">
        <v>21</v>
      </c>
    </row>
    <row r="576" spans="1:3">
      <c r="A576" t="s">
        <v>673</v>
      </c>
      <c r="B576" t="s">
        <v>431</v>
      </c>
      <c r="C576">
        <v>21</v>
      </c>
    </row>
    <row r="577" spans="1:3">
      <c r="A577" t="s">
        <v>674</v>
      </c>
      <c r="B577" t="s">
        <v>431</v>
      </c>
      <c r="C577">
        <v>21</v>
      </c>
    </row>
    <row r="578" spans="1:3">
      <c r="A578" t="s">
        <v>675</v>
      </c>
      <c r="B578" t="s">
        <v>431</v>
      </c>
      <c r="C578">
        <v>21</v>
      </c>
    </row>
    <row r="579" spans="1:3">
      <c r="A579" t="s">
        <v>676</v>
      </c>
      <c r="B579" t="s">
        <v>431</v>
      </c>
      <c r="C579">
        <v>21</v>
      </c>
    </row>
    <row r="580" spans="1:3">
      <c r="A580" t="s">
        <v>677</v>
      </c>
      <c r="B580" t="s">
        <v>431</v>
      </c>
      <c r="C580">
        <v>20</v>
      </c>
    </row>
    <row r="581" spans="1:3">
      <c r="A581" t="s">
        <v>678</v>
      </c>
      <c r="B581" t="s">
        <v>431</v>
      </c>
      <c r="C581">
        <v>20</v>
      </c>
    </row>
    <row r="582" spans="1:3">
      <c r="A582" t="s">
        <v>679</v>
      </c>
      <c r="B582" t="s">
        <v>431</v>
      </c>
      <c r="C582">
        <v>20</v>
      </c>
    </row>
    <row r="583" spans="1:3">
      <c r="A583" t="s">
        <v>680</v>
      </c>
      <c r="B583" t="s">
        <v>431</v>
      </c>
      <c r="C583">
        <v>20</v>
      </c>
    </row>
    <row r="584" spans="1:3">
      <c r="A584" t="s">
        <v>681</v>
      </c>
      <c r="B584" t="s">
        <v>431</v>
      </c>
      <c r="C584">
        <v>20</v>
      </c>
    </row>
    <row r="585" spans="1:3">
      <c r="A585" t="s">
        <v>682</v>
      </c>
      <c r="B585" t="s">
        <v>431</v>
      </c>
      <c r="C585">
        <v>20</v>
      </c>
    </row>
    <row r="586" spans="1:3">
      <c r="A586" t="s">
        <v>683</v>
      </c>
      <c r="B586" t="s">
        <v>431</v>
      </c>
      <c r="C586">
        <v>20</v>
      </c>
    </row>
    <row r="587" spans="1:3">
      <c r="A587" t="s">
        <v>684</v>
      </c>
      <c r="B587" t="s">
        <v>431</v>
      </c>
      <c r="C587">
        <v>20</v>
      </c>
    </row>
    <row r="588" spans="1:3">
      <c r="A588" t="s">
        <v>685</v>
      </c>
      <c r="B588" t="s">
        <v>431</v>
      </c>
      <c r="C588">
        <v>20</v>
      </c>
    </row>
    <row r="589" spans="1:3">
      <c r="A589" t="s">
        <v>686</v>
      </c>
      <c r="B589" t="s">
        <v>431</v>
      </c>
      <c r="C589">
        <v>20</v>
      </c>
    </row>
    <row r="590" spans="1:3">
      <c r="A590" t="s">
        <v>687</v>
      </c>
      <c r="B590" t="s">
        <v>431</v>
      </c>
      <c r="C590">
        <v>20</v>
      </c>
    </row>
    <row r="591" spans="1:3">
      <c r="A591" t="s">
        <v>688</v>
      </c>
      <c r="B591" t="s">
        <v>431</v>
      </c>
      <c r="C591">
        <v>20</v>
      </c>
    </row>
    <row r="592" spans="1:3">
      <c r="A592" t="s">
        <v>689</v>
      </c>
      <c r="B592" t="s">
        <v>431</v>
      </c>
      <c r="C592">
        <v>21</v>
      </c>
    </row>
    <row r="593" spans="1:3">
      <c r="A593" t="s">
        <v>690</v>
      </c>
      <c r="B593" t="s">
        <v>431</v>
      </c>
      <c r="C593">
        <v>21</v>
      </c>
    </row>
    <row r="594" spans="1:3">
      <c r="A594" t="s">
        <v>691</v>
      </c>
      <c r="B594" t="s">
        <v>431</v>
      </c>
      <c r="C594">
        <v>21</v>
      </c>
    </row>
    <row r="595" spans="1:3">
      <c r="A595" t="s">
        <v>692</v>
      </c>
      <c r="B595" t="s">
        <v>431</v>
      </c>
      <c r="C595">
        <v>21</v>
      </c>
    </row>
    <row r="596" spans="1:3">
      <c r="A596" t="s">
        <v>693</v>
      </c>
      <c r="B596" t="s">
        <v>431</v>
      </c>
      <c r="C596">
        <v>21</v>
      </c>
    </row>
    <row r="597" spans="1:3">
      <c r="A597" t="s">
        <v>694</v>
      </c>
      <c r="B597" t="s">
        <v>431</v>
      </c>
      <c r="C597">
        <v>21</v>
      </c>
    </row>
    <row r="598" spans="1:3">
      <c r="A598" t="s">
        <v>695</v>
      </c>
      <c r="B598" t="s">
        <v>431</v>
      </c>
      <c r="C598">
        <v>20</v>
      </c>
    </row>
    <row r="599" spans="1:3">
      <c r="A599" t="s">
        <v>696</v>
      </c>
      <c r="B599" t="s">
        <v>431</v>
      </c>
      <c r="C599">
        <v>20</v>
      </c>
    </row>
    <row r="600" spans="1:3">
      <c r="A600" t="s">
        <v>697</v>
      </c>
      <c r="B600" t="s">
        <v>431</v>
      </c>
      <c r="C600">
        <v>20</v>
      </c>
    </row>
    <row r="601" spans="1:3">
      <c r="A601" t="s">
        <v>698</v>
      </c>
      <c r="B601" t="s">
        <v>431</v>
      </c>
      <c r="C601">
        <v>20</v>
      </c>
    </row>
    <row r="602" spans="1:3">
      <c r="A602" t="s">
        <v>699</v>
      </c>
      <c r="B602" t="s">
        <v>431</v>
      </c>
      <c r="C602">
        <v>20</v>
      </c>
    </row>
    <row r="603" spans="1:3">
      <c r="A603" t="s">
        <v>700</v>
      </c>
      <c r="B603" t="s">
        <v>431</v>
      </c>
      <c r="C603">
        <v>20</v>
      </c>
    </row>
    <row r="604" spans="1:3">
      <c r="A604" t="s">
        <v>701</v>
      </c>
      <c r="B604" t="s">
        <v>431</v>
      </c>
      <c r="C604">
        <v>20</v>
      </c>
    </row>
    <row r="605" spans="1:3">
      <c r="A605" t="s">
        <v>702</v>
      </c>
      <c r="B605" t="s">
        <v>431</v>
      </c>
      <c r="C605">
        <v>20</v>
      </c>
    </row>
    <row r="606" spans="1:3">
      <c r="A606" t="s">
        <v>703</v>
      </c>
      <c r="B606" t="s">
        <v>431</v>
      </c>
      <c r="C606">
        <v>20</v>
      </c>
    </row>
    <row r="607" spans="1:3">
      <c r="A607" t="s">
        <v>704</v>
      </c>
      <c r="B607" t="s">
        <v>431</v>
      </c>
      <c r="C607">
        <v>20</v>
      </c>
    </row>
    <row r="608" spans="1:3">
      <c r="A608" t="s">
        <v>705</v>
      </c>
      <c r="B608" t="s">
        <v>431</v>
      </c>
      <c r="C608">
        <v>20</v>
      </c>
    </row>
    <row r="609" spans="1:3">
      <c r="A609" t="s">
        <v>706</v>
      </c>
      <c r="B609" t="s">
        <v>431</v>
      </c>
      <c r="C609">
        <v>20</v>
      </c>
    </row>
    <row r="610" spans="1:3">
      <c r="A610" t="s">
        <v>707</v>
      </c>
      <c r="B610" t="s">
        <v>431</v>
      </c>
      <c r="C610">
        <v>21</v>
      </c>
    </row>
    <row r="611" spans="1:3">
      <c r="A611" t="s">
        <v>708</v>
      </c>
      <c r="B611" t="s">
        <v>431</v>
      </c>
      <c r="C611">
        <v>21</v>
      </c>
    </row>
    <row r="612" spans="1:3">
      <c r="A612" t="s">
        <v>709</v>
      </c>
      <c r="B612" t="s">
        <v>431</v>
      </c>
      <c r="C612">
        <v>21</v>
      </c>
    </row>
    <row r="613" spans="1:3">
      <c r="A613" t="s">
        <v>710</v>
      </c>
      <c r="B613" t="s">
        <v>431</v>
      </c>
      <c r="C613">
        <v>21</v>
      </c>
    </row>
    <row r="614" spans="1:3">
      <c r="A614" t="s">
        <v>711</v>
      </c>
      <c r="B614" t="s">
        <v>431</v>
      </c>
      <c r="C614">
        <v>21</v>
      </c>
    </row>
    <row r="615" spans="1:3">
      <c r="A615" t="s">
        <v>712</v>
      </c>
      <c r="B615" t="s">
        <v>431</v>
      </c>
      <c r="C615">
        <v>21</v>
      </c>
    </row>
    <row r="616" spans="1:3">
      <c r="A616" t="s">
        <v>713</v>
      </c>
      <c r="B616" t="s">
        <v>431</v>
      </c>
      <c r="C616">
        <v>20</v>
      </c>
    </row>
    <row r="617" spans="1:3">
      <c r="A617" t="s">
        <v>714</v>
      </c>
      <c r="B617" t="s">
        <v>431</v>
      </c>
      <c r="C617">
        <v>20</v>
      </c>
    </row>
    <row r="618" spans="1:3">
      <c r="A618" t="s">
        <v>715</v>
      </c>
      <c r="B618" t="s">
        <v>431</v>
      </c>
      <c r="C618">
        <v>20</v>
      </c>
    </row>
    <row r="619" spans="1:3">
      <c r="A619" t="s">
        <v>716</v>
      </c>
      <c r="B619" t="s">
        <v>431</v>
      </c>
      <c r="C619">
        <v>20</v>
      </c>
    </row>
    <row r="620" spans="1:3">
      <c r="A620" t="s">
        <v>717</v>
      </c>
      <c r="B620" t="s">
        <v>431</v>
      </c>
      <c r="C620">
        <v>20</v>
      </c>
    </row>
    <row r="621" spans="1:3">
      <c r="A621" t="s">
        <v>718</v>
      </c>
      <c r="B621" t="s">
        <v>431</v>
      </c>
      <c r="C621">
        <v>20</v>
      </c>
    </row>
    <row r="622" spans="1:3">
      <c r="A622" t="s">
        <v>719</v>
      </c>
      <c r="B622" t="s">
        <v>431</v>
      </c>
      <c r="C622">
        <v>20</v>
      </c>
    </row>
    <row r="623" spans="1:3">
      <c r="A623" t="s">
        <v>720</v>
      </c>
      <c r="B623" t="s">
        <v>431</v>
      </c>
      <c r="C623">
        <v>20</v>
      </c>
    </row>
    <row r="624" spans="1:3">
      <c r="A624" t="s">
        <v>721</v>
      </c>
      <c r="B624" t="s">
        <v>431</v>
      </c>
      <c r="C624">
        <v>20</v>
      </c>
    </row>
    <row r="625" spans="1:3">
      <c r="A625" t="s">
        <v>722</v>
      </c>
      <c r="B625" t="s">
        <v>431</v>
      </c>
      <c r="C625">
        <v>20</v>
      </c>
    </row>
    <row r="626" spans="1:3">
      <c r="A626" t="s">
        <v>723</v>
      </c>
      <c r="B626" t="s">
        <v>431</v>
      </c>
      <c r="C626">
        <v>20</v>
      </c>
    </row>
    <row r="627" spans="1:3">
      <c r="A627" t="s">
        <v>724</v>
      </c>
      <c r="B627" t="s">
        <v>431</v>
      </c>
      <c r="C627">
        <v>20</v>
      </c>
    </row>
    <row r="628" spans="1:3">
      <c r="A628" t="s">
        <v>725</v>
      </c>
      <c r="B628" t="s">
        <v>431</v>
      </c>
      <c r="C628">
        <v>21</v>
      </c>
    </row>
    <row r="629" spans="1:3">
      <c r="A629" t="s">
        <v>726</v>
      </c>
      <c r="B629" t="s">
        <v>431</v>
      </c>
      <c r="C629">
        <v>21</v>
      </c>
    </row>
    <row r="630" spans="1:3">
      <c r="A630" t="s">
        <v>727</v>
      </c>
      <c r="B630" t="s">
        <v>431</v>
      </c>
      <c r="C630">
        <v>21</v>
      </c>
    </row>
    <row r="631" spans="1:3">
      <c r="A631" t="s">
        <v>728</v>
      </c>
      <c r="B631" t="s">
        <v>431</v>
      </c>
      <c r="C631">
        <v>21</v>
      </c>
    </row>
    <row r="632" spans="1:3">
      <c r="A632" t="s">
        <v>729</v>
      </c>
      <c r="B632" t="s">
        <v>431</v>
      </c>
      <c r="C632">
        <v>21</v>
      </c>
    </row>
    <row r="633" spans="1:3">
      <c r="A633" t="s">
        <v>730</v>
      </c>
      <c r="B633" t="s">
        <v>431</v>
      </c>
      <c r="C633">
        <v>21</v>
      </c>
    </row>
    <row r="634" spans="1:3">
      <c r="A634" t="s">
        <v>731</v>
      </c>
      <c r="B634" t="s">
        <v>431</v>
      </c>
      <c r="C634">
        <v>20</v>
      </c>
    </row>
    <row r="635" spans="1:3">
      <c r="A635" t="s">
        <v>732</v>
      </c>
      <c r="B635" t="s">
        <v>431</v>
      </c>
      <c r="C635">
        <v>20</v>
      </c>
    </row>
    <row r="636" spans="1:3">
      <c r="A636" t="s">
        <v>733</v>
      </c>
      <c r="B636" t="s">
        <v>431</v>
      </c>
      <c r="C636">
        <v>20</v>
      </c>
    </row>
    <row r="637" spans="1:3">
      <c r="A637" t="s">
        <v>734</v>
      </c>
      <c r="B637" t="s">
        <v>431</v>
      </c>
      <c r="C637">
        <v>20</v>
      </c>
    </row>
    <row r="638" spans="1:3">
      <c r="A638" t="s">
        <v>735</v>
      </c>
      <c r="B638" t="s">
        <v>431</v>
      </c>
      <c r="C638">
        <v>20</v>
      </c>
    </row>
    <row r="639" spans="1:3">
      <c r="A639" t="s">
        <v>736</v>
      </c>
      <c r="B639" t="s">
        <v>431</v>
      </c>
      <c r="C639">
        <v>20</v>
      </c>
    </row>
    <row r="640" spans="1:3">
      <c r="A640" t="s">
        <v>737</v>
      </c>
      <c r="B640" t="s">
        <v>431</v>
      </c>
      <c r="C640">
        <v>20</v>
      </c>
    </row>
    <row r="641" spans="1:3">
      <c r="A641" t="s">
        <v>738</v>
      </c>
      <c r="B641" t="s">
        <v>431</v>
      </c>
      <c r="C641">
        <v>20</v>
      </c>
    </row>
    <row r="642" spans="1:3">
      <c r="A642" t="s">
        <v>739</v>
      </c>
      <c r="B642" t="s">
        <v>431</v>
      </c>
      <c r="C642">
        <v>20</v>
      </c>
    </row>
    <row r="643" spans="1:3">
      <c r="A643" t="s">
        <v>740</v>
      </c>
      <c r="B643" t="s">
        <v>431</v>
      </c>
      <c r="C643">
        <v>20</v>
      </c>
    </row>
    <row r="644" spans="1:3">
      <c r="A644" t="s">
        <v>741</v>
      </c>
      <c r="B644" t="s">
        <v>431</v>
      </c>
      <c r="C644">
        <v>20</v>
      </c>
    </row>
    <row r="645" spans="1:3">
      <c r="A645" t="s">
        <v>742</v>
      </c>
      <c r="B645" t="s">
        <v>431</v>
      </c>
      <c r="C645">
        <v>20</v>
      </c>
    </row>
    <row r="646" spans="1:3">
      <c r="A646" t="s">
        <v>743</v>
      </c>
      <c r="B646" t="s">
        <v>431</v>
      </c>
      <c r="C646">
        <v>21</v>
      </c>
    </row>
    <row r="647" spans="1:3">
      <c r="A647" t="s">
        <v>744</v>
      </c>
      <c r="B647" t="s">
        <v>431</v>
      </c>
      <c r="C647">
        <v>21</v>
      </c>
    </row>
    <row r="648" spans="1:3">
      <c r="A648" t="s">
        <v>745</v>
      </c>
      <c r="B648" t="s">
        <v>431</v>
      </c>
      <c r="C648">
        <v>21</v>
      </c>
    </row>
    <row r="649" spans="1:3">
      <c r="A649" t="s">
        <v>746</v>
      </c>
      <c r="B649" t="s">
        <v>431</v>
      </c>
      <c r="C649">
        <v>21</v>
      </c>
    </row>
    <row r="650" spans="1:3">
      <c r="A650" t="s">
        <v>747</v>
      </c>
      <c r="B650" t="s">
        <v>431</v>
      </c>
      <c r="C650">
        <v>21</v>
      </c>
    </row>
    <row r="651" spans="1:3">
      <c r="A651" t="s">
        <v>748</v>
      </c>
      <c r="B651" t="s">
        <v>431</v>
      </c>
      <c r="C651">
        <v>21</v>
      </c>
    </row>
    <row r="652" spans="1:3">
      <c r="A652" t="s">
        <v>749</v>
      </c>
      <c r="B652" t="s">
        <v>94</v>
      </c>
      <c r="C652">
        <v>22</v>
      </c>
    </row>
    <row r="653" spans="1:3">
      <c r="A653" t="s">
        <v>750</v>
      </c>
      <c r="B653" t="s">
        <v>94</v>
      </c>
      <c r="C653">
        <v>23</v>
      </c>
    </row>
    <row r="654" spans="1:3">
      <c r="A654" t="s">
        <v>751</v>
      </c>
      <c r="B654" t="s">
        <v>94</v>
      </c>
      <c r="C654">
        <v>22</v>
      </c>
    </row>
    <row r="655" spans="1:3">
      <c r="A655" t="s">
        <v>752</v>
      </c>
      <c r="B655" t="s">
        <v>98</v>
      </c>
      <c r="C655">
        <v>22</v>
      </c>
    </row>
    <row r="656" spans="1:3">
      <c r="A656" t="s">
        <v>753</v>
      </c>
      <c r="B656" t="s">
        <v>98</v>
      </c>
      <c r="C656">
        <v>22</v>
      </c>
    </row>
    <row r="657" spans="1:3">
      <c r="A657" t="s">
        <v>754</v>
      </c>
      <c r="B657" t="s">
        <v>98</v>
      </c>
      <c r="C657">
        <v>22</v>
      </c>
    </row>
    <row r="658" spans="1:3">
      <c r="A658" t="s">
        <v>755</v>
      </c>
      <c r="B658" t="s">
        <v>94</v>
      </c>
      <c r="C658">
        <v>22</v>
      </c>
    </row>
    <row r="659" spans="1:3">
      <c r="A659" t="s">
        <v>756</v>
      </c>
      <c r="B659" t="s">
        <v>94</v>
      </c>
      <c r="C659">
        <v>23</v>
      </c>
    </row>
    <row r="660" spans="1:3">
      <c r="A660" t="s">
        <v>757</v>
      </c>
      <c r="B660" t="s">
        <v>94</v>
      </c>
      <c r="C660">
        <v>22</v>
      </c>
    </row>
    <row r="661" spans="1:3">
      <c r="A661" t="s">
        <v>758</v>
      </c>
      <c r="B661" t="s">
        <v>98</v>
      </c>
      <c r="C661">
        <v>22</v>
      </c>
    </row>
    <row r="662" spans="1:3">
      <c r="A662" t="s">
        <v>759</v>
      </c>
      <c r="B662" t="s">
        <v>98</v>
      </c>
      <c r="C662">
        <v>22</v>
      </c>
    </row>
    <row r="663" spans="1:3">
      <c r="A663" t="s">
        <v>760</v>
      </c>
      <c r="B663" t="s">
        <v>98</v>
      </c>
      <c r="C663">
        <v>22</v>
      </c>
    </row>
    <row r="664" spans="1:3">
      <c r="A664" t="s">
        <v>761</v>
      </c>
      <c r="B664" t="s">
        <v>94</v>
      </c>
      <c r="C664">
        <v>22</v>
      </c>
    </row>
    <row r="665" spans="1:3">
      <c r="A665" t="s">
        <v>762</v>
      </c>
      <c r="B665" t="s">
        <v>94</v>
      </c>
      <c r="C665">
        <v>23</v>
      </c>
    </row>
    <row r="666" spans="1:3">
      <c r="A666" t="s">
        <v>763</v>
      </c>
      <c r="B666" t="s">
        <v>94</v>
      </c>
      <c r="C666">
        <v>22</v>
      </c>
    </row>
    <row r="667" spans="1:3">
      <c r="A667" t="s">
        <v>764</v>
      </c>
      <c r="B667" t="s">
        <v>98</v>
      </c>
      <c r="C667">
        <v>22</v>
      </c>
    </row>
    <row r="668" spans="1:3">
      <c r="A668" t="s">
        <v>765</v>
      </c>
      <c r="B668" t="s">
        <v>98</v>
      </c>
      <c r="C668">
        <v>22</v>
      </c>
    </row>
    <row r="669" spans="1:3">
      <c r="A669" t="s">
        <v>766</v>
      </c>
      <c r="B669" t="s">
        <v>98</v>
      </c>
      <c r="C669">
        <v>22</v>
      </c>
    </row>
    <row r="670" spans="1:3">
      <c r="A670" t="s">
        <v>767</v>
      </c>
      <c r="B670" t="s">
        <v>94</v>
      </c>
      <c r="C670">
        <v>22</v>
      </c>
    </row>
    <row r="671" spans="1:3">
      <c r="A671" t="s">
        <v>768</v>
      </c>
      <c r="B671" t="s">
        <v>94</v>
      </c>
      <c r="C671">
        <v>23</v>
      </c>
    </row>
    <row r="672" spans="1:3">
      <c r="A672" t="s">
        <v>769</v>
      </c>
      <c r="B672" t="s">
        <v>94</v>
      </c>
      <c r="C672">
        <v>22</v>
      </c>
    </row>
    <row r="673" spans="1:3">
      <c r="A673" t="s">
        <v>770</v>
      </c>
      <c r="B673" t="s">
        <v>98</v>
      </c>
      <c r="C673">
        <v>22</v>
      </c>
    </row>
    <row r="674" spans="1:3">
      <c r="A674" t="s">
        <v>771</v>
      </c>
      <c r="B674" t="s">
        <v>98</v>
      </c>
      <c r="C674">
        <v>22</v>
      </c>
    </row>
    <row r="675" spans="1:3">
      <c r="A675" t="s">
        <v>772</v>
      </c>
      <c r="B675" t="s">
        <v>98</v>
      </c>
      <c r="C675">
        <v>22</v>
      </c>
    </row>
    <row r="676" spans="1:3">
      <c r="A676" t="s">
        <v>773</v>
      </c>
      <c r="B676" t="s">
        <v>94</v>
      </c>
      <c r="C676">
        <v>22</v>
      </c>
    </row>
    <row r="677" spans="1:3">
      <c r="A677" t="s">
        <v>774</v>
      </c>
      <c r="B677" t="s">
        <v>94</v>
      </c>
      <c r="C677">
        <v>23</v>
      </c>
    </row>
    <row r="678" spans="1:3">
      <c r="A678" t="s">
        <v>775</v>
      </c>
      <c r="B678" t="s">
        <v>94</v>
      </c>
      <c r="C678">
        <v>22</v>
      </c>
    </row>
    <row r="679" spans="1:3">
      <c r="A679" t="s">
        <v>776</v>
      </c>
      <c r="B679" t="s">
        <v>98</v>
      </c>
      <c r="C679">
        <v>22</v>
      </c>
    </row>
    <row r="680" spans="1:3">
      <c r="A680" t="s">
        <v>777</v>
      </c>
      <c r="B680" t="s">
        <v>98</v>
      </c>
      <c r="C680">
        <v>22</v>
      </c>
    </row>
    <row r="681" spans="1:3">
      <c r="A681" t="s">
        <v>778</v>
      </c>
      <c r="B681" t="s">
        <v>98</v>
      </c>
      <c r="C681">
        <v>22</v>
      </c>
    </row>
    <row r="682" spans="1:3">
      <c r="A682" t="s">
        <v>779</v>
      </c>
      <c r="B682" t="s">
        <v>94</v>
      </c>
      <c r="C682">
        <v>22</v>
      </c>
    </row>
    <row r="683" spans="1:3">
      <c r="A683" t="s">
        <v>780</v>
      </c>
      <c r="B683" t="s">
        <v>94</v>
      </c>
      <c r="C683">
        <v>23</v>
      </c>
    </row>
    <row r="684" spans="1:3">
      <c r="A684" t="s">
        <v>781</v>
      </c>
      <c r="B684" t="s">
        <v>94</v>
      </c>
      <c r="C684">
        <v>22</v>
      </c>
    </row>
    <row r="685" spans="1:3">
      <c r="A685" t="s">
        <v>782</v>
      </c>
      <c r="B685" t="s">
        <v>98</v>
      </c>
      <c r="C685">
        <v>22</v>
      </c>
    </row>
    <row r="686" spans="1:3">
      <c r="A686" t="s">
        <v>783</v>
      </c>
      <c r="B686" t="s">
        <v>98</v>
      </c>
      <c r="C686">
        <v>22</v>
      </c>
    </row>
    <row r="687" spans="1:3">
      <c r="A687" t="s">
        <v>784</v>
      </c>
      <c r="B687" t="s">
        <v>98</v>
      </c>
      <c r="C687">
        <v>22</v>
      </c>
    </row>
    <row r="688" spans="1:3">
      <c r="A688" t="s">
        <v>785</v>
      </c>
      <c r="B688" t="s">
        <v>132</v>
      </c>
      <c r="C688">
        <v>24</v>
      </c>
    </row>
    <row r="689" spans="1:3">
      <c r="A689" t="s">
        <v>786</v>
      </c>
      <c r="B689" t="s">
        <v>132</v>
      </c>
      <c r="C689">
        <v>25</v>
      </c>
    </row>
    <row r="690" spans="1:3">
      <c r="A690" t="s">
        <v>787</v>
      </c>
      <c r="B690" t="s">
        <v>132</v>
      </c>
      <c r="C690">
        <v>24</v>
      </c>
    </row>
    <row r="691" spans="1:3">
      <c r="A691" t="s">
        <v>788</v>
      </c>
      <c r="B691" t="s">
        <v>136</v>
      </c>
      <c r="C691">
        <v>24</v>
      </c>
    </row>
    <row r="692" spans="1:3">
      <c r="A692" t="s">
        <v>789</v>
      </c>
      <c r="B692" t="s">
        <v>136</v>
      </c>
      <c r="C692">
        <v>24</v>
      </c>
    </row>
    <row r="693" spans="1:3">
      <c r="A693" t="s">
        <v>790</v>
      </c>
      <c r="B693" t="s">
        <v>136</v>
      </c>
      <c r="C693">
        <v>24</v>
      </c>
    </row>
    <row r="694" spans="1:3">
      <c r="A694" t="s">
        <v>791</v>
      </c>
      <c r="B694" t="s">
        <v>132</v>
      </c>
      <c r="C694">
        <v>24</v>
      </c>
    </row>
    <row r="695" spans="1:3">
      <c r="A695" t="s">
        <v>792</v>
      </c>
      <c r="B695" t="s">
        <v>132</v>
      </c>
      <c r="C695">
        <v>25</v>
      </c>
    </row>
    <row r="696" spans="1:3">
      <c r="A696" t="s">
        <v>793</v>
      </c>
      <c r="B696" t="s">
        <v>132</v>
      </c>
      <c r="C696">
        <v>24</v>
      </c>
    </row>
    <row r="697" spans="1:3">
      <c r="A697" t="s">
        <v>794</v>
      </c>
      <c r="B697" t="s">
        <v>136</v>
      </c>
      <c r="C697">
        <v>24</v>
      </c>
    </row>
    <row r="698" spans="1:3">
      <c r="A698" t="s">
        <v>795</v>
      </c>
      <c r="B698" t="s">
        <v>136</v>
      </c>
      <c r="C698">
        <v>24</v>
      </c>
    </row>
    <row r="699" spans="1:3">
      <c r="A699" t="s">
        <v>796</v>
      </c>
      <c r="B699" t="s">
        <v>136</v>
      </c>
      <c r="C699">
        <v>24</v>
      </c>
    </row>
    <row r="700" spans="1:3">
      <c r="A700" t="s">
        <v>797</v>
      </c>
      <c r="B700" t="s">
        <v>132</v>
      </c>
      <c r="C700">
        <v>24</v>
      </c>
    </row>
    <row r="701" spans="1:3">
      <c r="A701" t="s">
        <v>798</v>
      </c>
      <c r="B701" t="s">
        <v>132</v>
      </c>
      <c r="C701">
        <v>25</v>
      </c>
    </row>
    <row r="702" spans="1:3">
      <c r="A702" t="s">
        <v>799</v>
      </c>
      <c r="B702" t="s">
        <v>132</v>
      </c>
      <c r="C702">
        <v>24</v>
      </c>
    </row>
    <row r="703" spans="1:3">
      <c r="A703" t="s">
        <v>800</v>
      </c>
      <c r="B703" t="s">
        <v>136</v>
      </c>
      <c r="C703">
        <v>24</v>
      </c>
    </row>
    <row r="704" spans="1:3">
      <c r="A704" t="s">
        <v>801</v>
      </c>
      <c r="B704" t="s">
        <v>136</v>
      </c>
      <c r="C704">
        <v>24</v>
      </c>
    </row>
    <row r="705" spans="1:3">
      <c r="A705" t="s">
        <v>802</v>
      </c>
      <c r="B705" t="s">
        <v>136</v>
      </c>
      <c r="C705">
        <v>24</v>
      </c>
    </row>
    <row r="706" spans="1:3">
      <c r="A706" t="s">
        <v>803</v>
      </c>
      <c r="B706" t="s">
        <v>132</v>
      </c>
      <c r="C706">
        <v>26</v>
      </c>
    </row>
    <row r="707" spans="1:3">
      <c r="A707" t="s">
        <v>804</v>
      </c>
      <c r="B707" t="s">
        <v>132</v>
      </c>
      <c r="C707">
        <v>27</v>
      </c>
    </row>
    <row r="708" spans="1:3">
      <c r="A708" t="s">
        <v>805</v>
      </c>
      <c r="B708" t="s">
        <v>132</v>
      </c>
      <c r="C708">
        <v>26</v>
      </c>
    </row>
    <row r="709" spans="1:3">
      <c r="A709" t="s">
        <v>806</v>
      </c>
      <c r="B709" t="s">
        <v>136</v>
      </c>
      <c r="C709">
        <v>26</v>
      </c>
    </row>
    <row r="710" spans="1:3">
      <c r="A710" t="s">
        <v>807</v>
      </c>
      <c r="B710" t="s">
        <v>136</v>
      </c>
      <c r="C710">
        <v>26</v>
      </c>
    </row>
    <row r="711" spans="1:3">
      <c r="A711" t="s">
        <v>808</v>
      </c>
      <c r="B711" t="s">
        <v>136</v>
      </c>
      <c r="C711">
        <v>26</v>
      </c>
    </row>
    <row r="712" spans="1:3">
      <c r="A712" t="s">
        <v>809</v>
      </c>
      <c r="B712" t="s">
        <v>132</v>
      </c>
      <c r="C712">
        <v>26</v>
      </c>
    </row>
    <row r="713" spans="1:3">
      <c r="A713" t="s">
        <v>810</v>
      </c>
      <c r="B713" t="s">
        <v>132</v>
      </c>
      <c r="C713">
        <v>27</v>
      </c>
    </row>
    <row r="714" spans="1:3">
      <c r="A714" t="s">
        <v>811</v>
      </c>
      <c r="B714" t="s">
        <v>132</v>
      </c>
      <c r="C714">
        <v>26</v>
      </c>
    </row>
    <row r="715" spans="1:3">
      <c r="A715" t="s">
        <v>812</v>
      </c>
      <c r="B715" t="s">
        <v>136</v>
      </c>
      <c r="C715">
        <v>26</v>
      </c>
    </row>
    <row r="716" spans="1:3">
      <c r="A716" t="s">
        <v>813</v>
      </c>
      <c r="B716" t="s">
        <v>136</v>
      </c>
      <c r="C716">
        <v>26</v>
      </c>
    </row>
    <row r="717" spans="1:3">
      <c r="A717" t="s">
        <v>814</v>
      </c>
      <c r="B717" t="s">
        <v>136</v>
      </c>
      <c r="C717">
        <v>26</v>
      </c>
    </row>
    <row r="718" spans="1:3">
      <c r="A718" t="s">
        <v>815</v>
      </c>
      <c r="B718" t="s">
        <v>132</v>
      </c>
      <c r="C718">
        <v>26</v>
      </c>
    </row>
    <row r="719" spans="1:3">
      <c r="A719" t="s">
        <v>816</v>
      </c>
      <c r="B719" t="s">
        <v>132</v>
      </c>
      <c r="C719">
        <v>27</v>
      </c>
    </row>
    <row r="720" spans="1:3">
      <c r="A720" t="s">
        <v>817</v>
      </c>
      <c r="B720" t="s">
        <v>132</v>
      </c>
      <c r="C720">
        <v>26</v>
      </c>
    </row>
    <row r="721" spans="1:3">
      <c r="A721" t="s">
        <v>818</v>
      </c>
      <c r="B721" t="s">
        <v>136</v>
      </c>
      <c r="C721">
        <v>26</v>
      </c>
    </row>
    <row r="722" spans="1:3">
      <c r="A722" t="s">
        <v>819</v>
      </c>
      <c r="B722" t="s">
        <v>136</v>
      </c>
      <c r="C722">
        <v>26</v>
      </c>
    </row>
    <row r="723" spans="1:3">
      <c r="A723" t="s">
        <v>820</v>
      </c>
      <c r="B723" t="s">
        <v>136</v>
      </c>
      <c r="C723">
        <v>26</v>
      </c>
    </row>
    <row r="724" spans="1:3">
      <c r="A724" t="s">
        <v>821</v>
      </c>
      <c r="B724" t="s">
        <v>132</v>
      </c>
      <c r="C724">
        <v>28</v>
      </c>
    </row>
    <row r="725" spans="1:3">
      <c r="A725" t="s">
        <v>822</v>
      </c>
      <c r="B725" t="s">
        <v>132</v>
      </c>
      <c r="C725">
        <v>29</v>
      </c>
    </row>
    <row r="726" spans="1:3">
      <c r="A726" t="s">
        <v>823</v>
      </c>
      <c r="B726" t="s">
        <v>132</v>
      </c>
      <c r="C726">
        <v>28</v>
      </c>
    </row>
    <row r="727" spans="1:3">
      <c r="A727" t="s">
        <v>824</v>
      </c>
      <c r="B727" t="s">
        <v>136</v>
      </c>
      <c r="C727">
        <v>28</v>
      </c>
    </row>
    <row r="728" spans="1:3">
      <c r="A728" t="s">
        <v>825</v>
      </c>
      <c r="B728" t="s">
        <v>136</v>
      </c>
      <c r="C728">
        <v>28</v>
      </c>
    </row>
    <row r="729" spans="1:3">
      <c r="A729" t="s">
        <v>826</v>
      </c>
      <c r="B729" t="s">
        <v>136</v>
      </c>
      <c r="C729">
        <v>28</v>
      </c>
    </row>
    <row r="730" spans="1:3">
      <c r="A730" t="s">
        <v>827</v>
      </c>
      <c r="B730" t="s">
        <v>132</v>
      </c>
      <c r="C730">
        <v>28</v>
      </c>
    </row>
    <row r="731" spans="1:3">
      <c r="A731" t="s">
        <v>828</v>
      </c>
      <c r="B731" t="s">
        <v>132</v>
      </c>
      <c r="C731">
        <v>29</v>
      </c>
    </row>
    <row r="732" spans="1:3">
      <c r="A732" t="s">
        <v>829</v>
      </c>
      <c r="B732" t="s">
        <v>132</v>
      </c>
      <c r="C732">
        <v>28</v>
      </c>
    </row>
    <row r="733" spans="1:3">
      <c r="A733" t="s">
        <v>830</v>
      </c>
      <c r="B733" t="s">
        <v>136</v>
      </c>
      <c r="C733">
        <v>28</v>
      </c>
    </row>
    <row r="734" spans="1:3">
      <c r="A734" t="s">
        <v>831</v>
      </c>
      <c r="B734" t="s">
        <v>136</v>
      </c>
      <c r="C734">
        <v>28</v>
      </c>
    </row>
    <row r="735" spans="1:3">
      <c r="A735" t="s">
        <v>832</v>
      </c>
      <c r="B735" t="s">
        <v>136</v>
      </c>
      <c r="C735">
        <v>28</v>
      </c>
    </row>
    <row r="736" spans="1:3">
      <c r="A736" t="s">
        <v>833</v>
      </c>
      <c r="B736" t="s">
        <v>132</v>
      </c>
      <c r="C736">
        <v>28</v>
      </c>
    </row>
    <row r="737" spans="1:3">
      <c r="A737" t="s">
        <v>834</v>
      </c>
      <c r="B737" t="s">
        <v>132</v>
      </c>
      <c r="C737">
        <v>29</v>
      </c>
    </row>
    <row r="738" spans="1:3">
      <c r="A738" t="s">
        <v>835</v>
      </c>
      <c r="B738" t="s">
        <v>132</v>
      </c>
      <c r="C738">
        <v>28</v>
      </c>
    </row>
    <row r="739" spans="1:3">
      <c r="A739" t="s">
        <v>836</v>
      </c>
      <c r="B739" t="s">
        <v>136</v>
      </c>
      <c r="C739">
        <v>28</v>
      </c>
    </row>
    <row r="740" spans="1:3">
      <c r="A740" t="s">
        <v>837</v>
      </c>
      <c r="B740" t="s">
        <v>136</v>
      </c>
      <c r="C740">
        <v>28</v>
      </c>
    </row>
    <row r="741" spans="1:3">
      <c r="A741" t="s">
        <v>838</v>
      </c>
      <c r="B741" t="s">
        <v>136</v>
      </c>
      <c r="C741">
        <v>28</v>
      </c>
    </row>
    <row r="742" spans="1:3">
      <c r="A742" t="s">
        <v>839</v>
      </c>
      <c r="B742" t="s">
        <v>132</v>
      </c>
      <c r="C742">
        <v>30</v>
      </c>
    </row>
    <row r="743" spans="1:3">
      <c r="A743" t="s">
        <v>840</v>
      </c>
      <c r="B743" t="s">
        <v>132</v>
      </c>
      <c r="C743">
        <v>31</v>
      </c>
    </row>
    <row r="744" spans="1:3">
      <c r="A744" t="s">
        <v>841</v>
      </c>
      <c r="B744" t="s">
        <v>132</v>
      </c>
      <c r="C744">
        <v>30</v>
      </c>
    </row>
    <row r="745" spans="1:3">
      <c r="A745" t="s">
        <v>842</v>
      </c>
      <c r="B745" t="s">
        <v>136</v>
      </c>
      <c r="C745">
        <v>30</v>
      </c>
    </row>
    <row r="746" spans="1:3">
      <c r="A746" t="s">
        <v>843</v>
      </c>
      <c r="B746" t="s">
        <v>136</v>
      </c>
      <c r="C746">
        <v>30</v>
      </c>
    </row>
    <row r="747" spans="1:3">
      <c r="A747" t="s">
        <v>844</v>
      </c>
      <c r="B747" t="s">
        <v>136</v>
      </c>
      <c r="C747">
        <v>30</v>
      </c>
    </row>
    <row r="748" spans="1:3">
      <c r="A748" t="s">
        <v>845</v>
      </c>
      <c r="B748" t="s">
        <v>132</v>
      </c>
      <c r="C748">
        <v>30</v>
      </c>
    </row>
    <row r="749" spans="1:3">
      <c r="A749" t="s">
        <v>846</v>
      </c>
      <c r="B749" t="s">
        <v>132</v>
      </c>
      <c r="C749">
        <v>31</v>
      </c>
    </row>
    <row r="750" spans="1:3">
      <c r="A750" t="s">
        <v>847</v>
      </c>
      <c r="B750" t="s">
        <v>132</v>
      </c>
      <c r="C750">
        <v>30</v>
      </c>
    </row>
    <row r="751" spans="1:3">
      <c r="A751" t="s">
        <v>848</v>
      </c>
      <c r="B751" t="s">
        <v>136</v>
      </c>
      <c r="C751">
        <v>30</v>
      </c>
    </row>
    <row r="752" spans="1:3">
      <c r="A752" t="s">
        <v>849</v>
      </c>
      <c r="B752" t="s">
        <v>136</v>
      </c>
      <c r="C752">
        <v>30</v>
      </c>
    </row>
    <row r="753" spans="1:3">
      <c r="A753" t="s">
        <v>850</v>
      </c>
      <c r="B753" t="s">
        <v>136</v>
      </c>
      <c r="C753">
        <v>30</v>
      </c>
    </row>
    <row r="754" spans="1:3">
      <c r="A754" t="s">
        <v>851</v>
      </c>
      <c r="B754" t="s">
        <v>132</v>
      </c>
      <c r="C754">
        <v>30</v>
      </c>
    </row>
    <row r="755" spans="1:3">
      <c r="A755" t="s">
        <v>852</v>
      </c>
      <c r="B755" t="s">
        <v>132</v>
      </c>
      <c r="C755">
        <v>31</v>
      </c>
    </row>
    <row r="756" spans="1:3">
      <c r="A756" t="s">
        <v>853</v>
      </c>
      <c r="B756" t="s">
        <v>132</v>
      </c>
      <c r="C756">
        <v>30</v>
      </c>
    </row>
    <row r="757" spans="1:3">
      <c r="A757" t="s">
        <v>854</v>
      </c>
      <c r="B757" t="s">
        <v>136</v>
      </c>
      <c r="C757">
        <v>30</v>
      </c>
    </row>
    <row r="758" spans="1:3">
      <c r="A758" t="s">
        <v>855</v>
      </c>
      <c r="B758" t="s">
        <v>136</v>
      </c>
      <c r="C758">
        <v>30</v>
      </c>
    </row>
    <row r="759" spans="1:3">
      <c r="A759" t="s">
        <v>856</v>
      </c>
      <c r="B759" t="s">
        <v>136</v>
      </c>
      <c r="C759">
        <v>30</v>
      </c>
    </row>
    <row r="760" spans="1:3">
      <c r="A760" t="s">
        <v>857</v>
      </c>
      <c r="B760" t="s">
        <v>206</v>
      </c>
      <c r="C760">
        <v>32</v>
      </c>
    </row>
    <row r="761" spans="1:3">
      <c r="A761" t="s">
        <v>858</v>
      </c>
      <c r="B761" t="s">
        <v>206</v>
      </c>
      <c r="C761">
        <v>32</v>
      </c>
    </row>
    <row r="762" spans="1:3">
      <c r="A762" t="s">
        <v>859</v>
      </c>
      <c r="B762" t="s">
        <v>206</v>
      </c>
      <c r="C762">
        <v>32</v>
      </c>
    </row>
    <row r="763" spans="1:3">
      <c r="A763" t="s">
        <v>860</v>
      </c>
      <c r="B763" t="s">
        <v>206</v>
      </c>
      <c r="C763">
        <v>32</v>
      </c>
    </row>
    <row r="764" spans="1:3">
      <c r="A764" t="s">
        <v>861</v>
      </c>
      <c r="B764" t="s">
        <v>206</v>
      </c>
      <c r="C764">
        <v>32</v>
      </c>
    </row>
    <row r="765" spans="1:3">
      <c r="A765" t="s">
        <v>862</v>
      </c>
      <c r="B765" t="s">
        <v>206</v>
      </c>
      <c r="C765">
        <v>32</v>
      </c>
    </row>
    <row r="766" spans="1:3">
      <c r="A766" t="s">
        <v>863</v>
      </c>
      <c r="B766" t="s">
        <v>206</v>
      </c>
      <c r="C766">
        <v>32</v>
      </c>
    </row>
    <row r="767" spans="1:3">
      <c r="A767" t="s">
        <v>864</v>
      </c>
      <c r="B767" t="s">
        <v>206</v>
      </c>
      <c r="C767">
        <v>32</v>
      </c>
    </row>
    <row r="768" spans="1:3">
      <c r="A768" t="s">
        <v>865</v>
      </c>
      <c r="B768" t="s">
        <v>206</v>
      </c>
      <c r="C768">
        <v>32</v>
      </c>
    </row>
    <row r="769" spans="1:3">
      <c r="A769" t="s">
        <v>866</v>
      </c>
      <c r="B769" t="s">
        <v>206</v>
      </c>
      <c r="C769">
        <v>32</v>
      </c>
    </row>
    <row r="770" spans="1:3">
      <c r="A770" t="s">
        <v>867</v>
      </c>
      <c r="B770" t="s">
        <v>206</v>
      </c>
      <c r="C770">
        <v>32</v>
      </c>
    </row>
    <row r="771" spans="1:3">
      <c r="A771" t="s">
        <v>868</v>
      </c>
      <c r="B771" t="s">
        <v>206</v>
      </c>
      <c r="C771">
        <v>32</v>
      </c>
    </row>
    <row r="772" spans="1:3">
      <c r="A772" t="s">
        <v>869</v>
      </c>
      <c r="B772" t="s">
        <v>206</v>
      </c>
      <c r="C772">
        <v>32</v>
      </c>
    </row>
    <row r="773" spans="1:3">
      <c r="A773" t="s">
        <v>870</v>
      </c>
      <c r="B773" t="s">
        <v>206</v>
      </c>
      <c r="C773">
        <v>32</v>
      </c>
    </row>
    <row r="774" spans="1:3">
      <c r="A774" t="s">
        <v>871</v>
      </c>
      <c r="B774" t="s">
        <v>206</v>
      </c>
      <c r="C774">
        <v>32</v>
      </c>
    </row>
    <row r="775" spans="1:3">
      <c r="A775" t="s">
        <v>872</v>
      </c>
      <c r="B775" t="s">
        <v>206</v>
      </c>
      <c r="C775">
        <v>32</v>
      </c>
    </row>
    <row r="776" spans="1:3">
      <c r="A776" t="s">
        <v>873</v>
      </c>
      <c r="B776" t="s">
        <v>206</v>
      </c>
      <c r="C776">
        <v>32</v>
      </c>
    </row>
    <row r="777" spans="1:3">
      <c r="A777" t="s">
        <v>874</v>
      </c>
      <c r="B777" t="s">
        <v>206</v>
      </c>
      <c r="C777">
        <v>32</v>
      </c>
    </row>
    <row r="778" spans="1:3">
      <c r="A778" t="s">
        <v>875</v>
      </c>
      <c r="B778" t="s">
        <v>206</v>
      </c>
      <c r="C778">
        <v>32</v>
      </c>
    </row>
    <row r="779" spans="1:3">
      <c r="A779" t="s">
        <v>876</v>
      </c>
      <c r="B779" t="s">
        <v>206</v>
      </c>
      <c r="C779">
        <v>32</v>
      </c>
    </row>
    <row r="780" spans="1:3">
      <c r="A780" t="s">
        <v>877</v>
      </c>
      <c r="B780" t="s">
        <v>206</v>
      </c>
      <c r="C780">
        <v>32</v>
      </c>
    </row>
    <row r="781" spans="1:3">
      <c r="A781" t="s">
        <v>878</v>
      </c>
      <c r="B781" t="s">
        <v>206</v>
      </c>
      <c r="C781">
        <v>32</v>
      </c>
    </row>
    <row r="782" spans="1:3">
      <c r="A782" t="s">
        <v>879</v>
      </c>
      <c r="B782" t="s">
        <v>206</v>
      </c>
      <c r="C782">
        <v>32</v>
      </c>
    </row>
    <row r="783" spans="1:3">
      <c r="A783" t="s">
        <v>880</v>
      </c>
      <c r="B783" t="s">
        <v>206</v>
      </c>
      <c r="C783">
        <v>32</v>
      </c>
    </row>
    <row r="784" spans="1:3">
      <c r="A784" t="s">
        <v>881</v>
      </c>
      <c r="B784" t="s">
        <v>206</v>
      </c>
      <c r="C784">
        <v>32</v>
      </c>
    </row>
    <row r="785" spans="1:3">
      <c r="A785" t="s">
        <v>882</v>
      </c>
      <c r="B785" t="s">
        <v>206</v>
      </c>
      <c r="C785">
        <v>32</v>
      </c>
    </row>
    <row r="786" spans="1:3">
      <c r="A786" t="s">
        <v>883</v>
      </c>
      <c r="B786" t="s">
        <v>206</v>
      </c>
      <c r="C786">
        <v>32</v>
      </c>
    </row>
    <row r="787" spans="1:3">
      <c r="A787" t="s">
        <v>884</v>
      </c>
      <c r="B787" t="s">
        <v>206</v>
      </c>
      <c r="C787">
        <v>32</v>
      </c>
    </row>
    <row r="788" spans="1:3">
      <c r="A788" t="s">
        <v>885</v>
      </c>
      <c r="B788" t="s">
        <v>206</v>
      </c>
      <c r="C788">
        <v>32</v>
      </c>
    </row>
    <row r="789" spans="1:3">
      <c r="A789" t="s">
        <v>886</v>
      </c>
      <c r="B789" t="s">
        <v>206</v>
      </c>
      <c r="C789">
        <v>32</v>
      </c>
    </row>
    <row r="790" spans="1:3">
      <c r="A790" t="s">
        <v>887</v>
      </c>
      <c r="B790" t="s">
        <v>206</v>
      </c>
      <c r="C790">
        <v>32</v>
      </c>
    </row>
    <row r="791" spans="1:3">
      <c r="A791" t="s">
        <v>888</v>
      </c>
      <c r="B791" t="s">
        <v>206</v>
      </c>
      <c r="C791">
        <v>32</v>
      </c>
    </row>
    <row r="792" spans="1:3">
      <c r="A792" t="s">
        <v>889</v>
      </c>
      <c r="B792" t="s">
        <v>206</v>
      </c>
      <c r="C792">
        <v>32</v>
      </c>
    </row>
    <row r="793" spans="1:3">
      <c r="A793" t="s">
        <v>890</v>
      </c>
      <c r="B793" t="s">
        <v>206</v>
      </c>
      <c r="C793">
        <v>32</v>
      </c>
    </row>
    <row r="794" spans="1:3">
      <c r="A794" t="s">
        <v>891</v>
      </c>
      <c r="B794" t="s">
        <v>206</v>
      </c>
      <c r="C794">
        <v>32</v>
      </c>
    </row>
    <row r="795" spans="1:3">
      <c r="A795" t="s">
        <v>892</v>
      </c>
      <c r="B795" t="s">
        <v>206</v>
      </c>
      <c r="C795">
        <v>32</v>
      </c>
    </row>
    <row r="796" spans="1:3">
      <c r="A796" t="s">
        <v>893</v>
      </c>
      <c r="B796" t="s">
        <v>243</v>
      </c>
      <c r="C796">
        <v>25</v>
      </c>
    </row>
    <row r="797" spans="1:3">
      <c r="A797" t="s">
        <v>894</v>
      </c>
      <c r="B797" t="s">
        <v>243</v>
      </c>
      <c r="C797">
        <v>25</v>
      </c>
    </row>
    <row r="798" spans="1:3">
      <c r="A798" t="s">
        <v>895</v>
      </c>
      <c r="B798" t="s">
        <v>243</v>
      </c>
      <c r="C798">
        <v>25</v>
      </c>
    </row>
    <row r="799" spans="1:3">
      <c r="A799" t="s">
        <v>896</v>
      </c>
      <c r="B799" t="s">
        <v>243</v>
      </c>
      <c r="C799">
        <v>25</v>
      </c>
    </row>
    <row r="800" spans="1:3">
      <c r="A800" t="s">
        <v>897</v>
      </c>
      <c r="B800" t="s">
        <v>243</v>
      </c>
      <c r="C800">
        <v>25</v>
      </c>
    </row>
    <row r="801" spans="1:3">
      <c r="A801" t="s">
        <v>898</v>
      </c>
      <c r="B801" t="s">
        <v>243</v>
      </c>
      <c r="C801">
        <v>25</v>
      </c>
    </row>
    <row r="802" spans="1:3">
      <c r="A802" t="s">
        <v>899</v>
      </c>
      <c r="B802" t="s">
        <v>243</v>
      </c>
      <c r="C802">
        <v>25</v>
      </c>
    </row>
    <row r="803" spans="1:3">
      <c r="A803" t="s">
        <v>900</v>
      </c>
      <c r="B803" t="s">
        <v>243</v>
      </c>
      <c r="C803">
        <v>25</v>
      </c>
    </row>
    <row r="804" spans="1:3">
      <c r="A804" t="s">
        <v>901</v>
      </c>
      <c r="B804" t="s">
        <v>243</v>
      </c>
      <c r="C804">
        <v>25</v>
      </c>
    </row>
    <row r="805" spans="1:3">
      <c r="A805" t="s">
        <v>902</v>
      </c>
      <c r="B805" t="s">
        <v>243</v>
      </c>
      <c r="C805">
        <v>25</v>
      </c>
    </row>
    <row r="806" spans="1:3">
      <c r="A806" t="s">
        <v>903</v>
      </c>
      <c r="B806" t="s">
        <v>243</v>
      </c>
      <c r="C806">
        <v>25</v>
      </c>
    </row>
    <row r="807" spans="1:3">
      <c r="A807" t="s">
        <v>904</v>
      </c>
      <c r="B807" t="s">
        <v>243</v>
      </c>
      <c r="C807">
        <v>25</v>
      </c>
    </row>
    <row r="808" spans="1:3">
      <c r="A808" t="s">
        <v>905</v>
      </c>
      <c r="B808" t="s">
        <v>243</v>
      </c>
      <c r="C808">
        <v>25</v>
      </c>
    </row>
    <row r="809" spans="1:3">
      <c r="A809" t="s">
        <v>906</v>
      </c>
      <c r="B809" t="s">
        <v>243</v>
      </c>
      <c r="C809">
        <v>25</v>
      </c>
    </row>
    <row r="810" spans="1:3">
      <c r="A810" t="s">
        <v>907</v>
      </c>
      <c r="B810" t="s">
        <v>243</v>
      </c>
      <c r="C810">
        <v>25</v>
      </c>
    </row>
    <row r="811" spans="1:3">
      <c r="A811" t="s">
        <v>908</v>
      </c>
      <c r="B811" t="s">
        <v>243</v>
      </c>
      <c r="C811">
        <v>25</v>
      </c>
    </row>
    <row r="812" spans="1:3">
      <c r="A812" t="s">
        <v>909</v>
      </c>
      <c r="B812" t="s">
        <v>243</v>
      </c>
      <c r="C812">
        <v>25</v>
      </c>
    </row>
    <row r="813" spans="1:3">
      <c r="A813" t="s">
        <v>910</v>
      </c>
      <c r="B813" t="s">
        <v>243</v>
      </c>
      <c r="C813">
        <v>25</v>
      </c>
    </row>
    <row r="814" spans="1:3">
      <c r="A814" t="s">
        <v>911</v>
      </c>
      <c r="B814" t="s">
        <v>243</v>
      </c>
      <c r="C814">
        <v>33</v>
      </c>
    </row>
    <row r="815" spans="1:3">
      <c r="A815" t="s">
        <v>912</v>
      </c>
      <c r="B815" t="s">
        <v>243</v>
      </c>
      <c r="C815">
        <v>33</v>
      </c>
    </row>
    <row r="816" spans="1:3">
      <c r="A816" t="s">
        <v>913</v>
      </c>
      <c r="B816" t="s">
        <v>243</v>
      </c>
      <c r="C816">
        <v>33</v>
      </c>
    </row>
    <row r="817" spans="1:3">
      <c r="A817" t="s">
        <v>914</v>
      </c>
      <c r="B817" t="s">
        <v>243</v>
      </c>
      <c r="C817">
        <v>33</v>
      </c>
    </row>
    <row r="818" spans="1:3">
      <c r="A818" t="s">
        <v>915</v>
      </c>
      <c r="B818" t="s">
        <v>243</v>
      </c>
      <c r="C818">
        <v>33</v>
      </c>
    </row>
    <row r="819" spans="1:3">
      <c r="A819" t="s">
        <v>916</v>
      </c>
      <c r="B819" t="s">
        <v>243</v>
      </c>
      <c r="C819">
        <v>33</v>
      </c>
    </row>
    <row r="820" spans="1:3">
      <c r="A820" t="s">
        <v>917</v>
      </c>
      <c r="B820" t="s">
        <v>243</v>
      </c>
      <c r="C820">
        <v>33</v>
      </c>
    </row>
    <row r="821" spans="1:3">
      <c r="A821" t="s">
        <v>918</v>
      </c>
      <c r="B821" t="s">
        <v>243</v>
      </c>
      <c r="C821">
        <v>33</v>
      </c>
    </row>
    <row r="822" spans="1:3">
      <c r="A822" t="s">
        <v>919</v>
      </c>
      <c r="B822" t="s">
        <v>243</v>
      </c>
      <c r="C822">
        <v>33</v>
      </c>
    </row>
    <row r="823" spans="1:3">
      <c r="A823" t="s">
        <v>920</v>
      </c>
      <c r="B823" t="s">
        <v>243</v>
      </c>
      <c r="C823">
        <v>33</v>
      </c>
    </row>
    <row r="824" spans="1:3">
      <c r="A824" t="s">
        <v>921</v>
      </c>
      <c r="B824" t="s">
        <v>243</v>
      </c>
      <c r="C824">
        <v>33</v>
      </c>
    </row>
    <row r="825" spans="1:3">
      <c r="A825" t="s">
        <v>922</v>
      </c>
      <c r="B825" t="s">
        <v>243</v>
      </c>
      <c r="C825">
        <v>33</v>
      </c>
    </row>
    <row r="826" spans="1:3">
      <c r="A826" t="s">
        <v>923</v>
      </c>
      <c r="B826" t="s">
        <v>243</v>
      </c>
      <c r="C826">
        <v>33</v>
      </c>
    </row>
    <row r="827" spans="1:3">
      <c r="A827" t="s">
        <v>924</v>
      </c>
      <c r="B827" t="s">
        <v>243</v>
      </c>
      <c r="C827">
        <v>33</v>
      </c>
    </row>
    <row r="828" spans="1:3">
      <c r="A828" t="s">
        <v>925</v>
      </c>
      <c r="B828" t="s">
        <v>243</v>
      </c>
      <c r="C828">
        <v>33</v>
      </c>
    </row>
    <row r="829" spans="1:3">
      <c r="A829" t="s">
        <v>926</v>
      </c>
      <c r="B829" t="s">
        <v>243</v>
      </c>
      <c r="C829">
        <v>33</v>
      </c>
    </row>
    <row r="830" spans="1:3">
      <c r="A830" t="s">
        <v>927</v>
      </c>
      <c r="B830" t="s">
        <v>243</v>
      </c>
      <c r="C830">
        <v>33</v>
      </c>
    </row>
    <row r="831" spans="1:3">
      <c r="A831" t="s">
        <v>928</v>
      </c>
      <c r="B831" t="s">
        <v>243</v>
      </c>
      <c r="C831">
        <v>33</v>
      </c>
    </row>
    <row r="832" spans="1:3">
      <c r="A832" t="s">
        <v>929</v>
      </c>
      <c r="B832" t="s">
        <v>243</v>
      </c>
      <c r="C832">
        <v>34</v>
      </c>
    </row>
    <row r="833" spans="1:3">
      <c r="A833" t="s">
        <v>930</v>
      </c>
      <c r="B833" t="s">
        <v>243</v>
      </c>
      <c r="C833">
        <v>34</v>
      </c>
    </row>
    <row r="834" spans="1:3">
      <c r="A834" t="s">
        <v>931</v>
      </c>
      <c r="B834" t="s">
        <v>243</v>
      </c>
      <c r="C834">
        <v>34</v>
      </c>
    </row>
    <row r="835" spans="1:3">
      <c r="A835" t="s">
        <v>932</v>
      </c>
      <c r="B835" t="s">
        <v>243</v>
      </c>
      <c r="C835">
        <v>34</v>
      </c>
    </row>
    <row r="836" spans="1:3">
      <c r="A836" t="s">
        <v>933</v>
      </c>
      <c r="B836" t="s">
        <v>243</v>
      </c>
      <c r="C836">
        <v>34</v>
      </c>
    </row>
    <row r="837" spans="1:3">
      <c r="A837" t="s">
        <v>934</v>
      </c>
      <c r="B837" t="s">
        <v>243</v>
      </c>
      <c r="C837">
        <v>34</v>
      </c>
    </row>
    <row r="838" spans="1:3">
      <c r="A838" t="s">
        <v>935</v>
      </c>
      <c r="B838" t="s">
        <v>243</v>
      </c>
      <c r="C838">
        <v>34</v>
      </c>
    </row>
    <row r="839" spans="1:3">
      <c r="A839" t="s">
        <v>936</v>
      </c>
      <c r="B839" t="s">
        <v>243</v>
      </c>
      <c r="C839">
        <v>34</v>
      </c>
    </row>
    <row r="840" spans="1:3">
      <c r="A840" t="s">
        <v>937</v>
      </c>
      <c r="B840" t="s">
        <v>243</v>
      </c>
      <c r="C840">
        <v>34</v>
      </c>
    </row>
    <row r="841" spans="1:3">
      <c r="A841" t="s">
        <v>938</v>
      </c>
      <c r="B841" t="s">
        <v>243</v>
      </c>
      <c r="C841">
        <v>34</v>
      </c>
    </row>
    <row r="842" spans="1:3">
      <c r="A842" t="s">
        <v>939</v>
      </c>
      <c r="B842" t="s">
        <v>243</v>
      </c>
      <c r="C842">
        <v>34</v>
      </c>
    </row>
    <row r="843" spans="1:3">
      <c r="A843" t="s">
        <v>940</v>
      </c>
      <c r="B843" t="s">
        <v>243</v>
      </c>
      <c r="C843">
        <v>34</v>
      </c>
    </row>
    <row r="844" spans="1:3">
      <c r="A844" t="s">
        <v>941</v>
      </c>
      <c r="B844" t="s">
        <v>243</v>
      </c>
      <c r="C844">
        <v>34</v>
      </c>
    </row>
    <row r="845" spans="1:3">
      <c r="A845" t="s">
        <v>942</v>
      </c>
      <c r="B845" t="s">
        <v>243</v>
      </c>
      <c r="C845">
        <v>34</v>
      </c>
    </row>
    <row r="846" spans="1:3">
      <c r="A846" t="s">
        <v>943</v>
      </c>
      <c r="B846" t="s">
        <v>243</v>
      </c>
      <c r="C846">
        <v>34</v>
      </c>
    </row>
    <row r="847" spans="1:3">
      <c r="A847" t="s">
        <v>944</v>
      </c>
      <c r="B847" t="s">
        <v>243</v>
      </c>
      <c r="C847">
        <v>34</v>
      </c>
    </row>
    <row r="848" spans="1:3">
      <c r="A848" t="s">
        <v>945</v>
      </c>
      <c r="B848" t="s">
        <v>243</v>
      </c>
      <c r="C848">
        <v>34</v>
      </c>
    </row>
    <row r="849" spans="1:3">
      <c r="A849" t="s">
        <v>946</v>
      </c>
      <c r="B849" t="s">
        <v>243</v>
      </c>
      <c r="C849">
        <v>34</v>
      </c>
    </row>
    <row r="850" spans="1:3">
      <c r="A850" t="s">
        <v>947</v>
      </c>
      <c r="B850" t="s">
        <v>243</v>
      </c>
      <c r="C850">
        <v>35</v>
      </c>
    </row>
    <row r="851" spans="1:3">
      <c r="A851" t="s">
        <v>948</v>
      </c>
      <c r="B851" t="s">
        <v>243</v>
      </c>
      <c r="C851">
        <v>35</v>
      </c>
    </row>
    <row r="852" spans="1:3">
      <c r="A852" t="s">
        <v>949</v>
      </c>
      <c r="B852" t="s">
        <v>243</v>
      </c>
      <c r="C852">
        <v>35</v>
      </c>
    </row>
    <row r="853" spans="1:3">
      <c r="A853" t="s">
        <v>950</v>
      </c>
      <c r="B853" t="s">
        <v>243</v>
      </c>
      <c r="C853">
        <v>35</v>
      </c>
    </row>
    <row r="854" spans="1:3">
      <c r="A854" t="s">
        <v>951</v>
      </c>
      <c r="B854" t="s">
        <v>243</v>
      </c>
      <c r="C854">
        <v>35</v>
      </c>
    </row>
    <row r="855" spans="1:3">
      <c r="A855" t="s">
        <v>952</v>
      </c>
      <c r="B855" t="s">
        <v>243</v>
      </c>
      <c r="C855">
        <v>35</v>
      </c>
    </row>
    <row r="856" spans="1:3">
      <c r="A856" t="s">
        <v>953</v>
      </c>
      <c r="B856" t="s">
        <v>243</v>
      </c>
      <c r="C856">
        <v>35</v>
      </c>
    </row>
    <row r="857" spans="1:3">
      <c r="A857" t="s">
        <v>954</v>
      </c>
      <c r="B857" t="s">
        <v>243</v>
      </c>
      <c r="C857">
        <v>35</v>
      </c>
    </row>
    <row r="858" spans="1:3">
      <c r="A858" t="s">
        <v>955</v>
      </c>
      <c r="B858" t="s">
        <v>243</v>
      </c>
      <c r="C858">
        <v>35</v>
      </c>
    </row>
    <row r="859" spans="1:3">
      <c r="A859" t="s">
        <v>956</v>
      </c>
      <c r="B859" t="s">
        <v>243</v>
      </c>
      <c r="C859">
        <v>35</v>
      </c>
    </row>
    <row r="860" spans="1:3">
      <c r="A860" t="s">
        <v>957</v>
      </c>
      <c r="B860" t="s">
        <v>243</v>
      </c>
      <c r="C860">
        <v>35</v>
      </c>
    </row>
    <row r="861" spans="1:3">
      <c r="A861" t="s">
        <v>958</v>
      </c>
      <c r="B861" t="s">
        <v>243</v>
      </c>
      <c r="C861">
        <v>35</v>
      </c>
    </row>
    <row r="862" spans="1:3">
      <c r="A862" t="s">
        <v>959</v>
      </c>
      <c r="B862" t="s">
        <v>243</v>
      </c>
      <c r="C862">
        <v>35</v>
      </c>
    </row>
    <row r="863" spans="1:3">
      <c r="A863" t="s">
        <v>960</v>
      </c>
      <c r="B863" t="s">
        <v>243</v>
      </c>
      <c r="C863">
        <v>35</v>
      </c>
    </row>
    <row r="864" spans="1:3">
      <c r="A864" t="s">
        <v>961</v>
      </c>
      <c r="B864" t="s">
        <v>243</v>
      </c>
      <c r="C864">
        <v>35</v>
      </c>
    </row>
    <row r="865" spans="1:3">
      <c r="A865" t="s">
        <v>962</v>
      </c>
      <c r="B865" t="s">
        <v>243</v>
      </c>
      <c r="C865">
        <v>35</v>
      </c>
    </row>
    <row r="866" spans="1:3">
      <c r="A866" t="s">
        <v>963</v>
      </c>
      <c r="B866" t="s">
        <v>243</v>
      </c>
      <c r="C866">
        <v>35</v>
      </c>
    </row>
    <row r="867" spans="1:3">
      <c r="A867" t="s">
        <v>964</v>
      </c>
      <c r="B867" t="s">
        <v>243</v>
      </c>
      <c r="C867">
        <v>35</v>
      </c>
    </row>
    <row r="868" spans="1:3">
      <c r="A868" t="s">
        <v>965</v>
      </c>
      <c r="B868" t="s">
        <v>206</v>
      </c>
      <c r="C868">
        <v>36</v>
      </c>
    </row>
    <row r="869" spans="1:3">
      <c r="A869" t="s">
        <v>966</v>
      </c>
      <c r="B869" t="s">
        <v>206</v>
      </c>
      <c r="C869">
        <v>36</v>
      </c>
    </row>
    <row r="870" spans="1:3">
      <c r="A870" t="s">
        <v>967</v>
      </c>
      <c r="B870" t="s">
        <v>206</v>
      </c>
      <c r="C870">
        <v>36</v>
      </c>
    </row>
    <row r="871" spans="1:3">
      <c r="A871" t="s">
        <v>968</v>
      </c>
      <c r="B871" t="s">
        <v>206</v>
      </c>
      <c r="C871">
        <v>36</v>
      </c>
    </row>
    <row r="872" spans="1:3">
      <c r="A872" t="s">
        <v>969</v>
      </c>
      <c r="B872" t="s">
        <v>206</v>
      </c>
      <c r="C872">
        <v>36</v>
      </c>
    </row>
    <row r="873" spans="1:3">
      <c r="A873" t="s">
        <v>970</v>
      </c>
      <c r="B873" t="s">
        <v>206</v>
      </c>
      <c r="C873">
        <v>36</v>
      </c>
    </row>
    <row r="874" spans="1:3">
      <c r="A874" t="s">
        <v>971</v>
      </c>
      <c r="B874" t="s">
        <v>206</v>
      </c>
      <c r="C874">
        <v>36</v>
      </c>
    </row>
    <row r="875" spans="1:3">
      <c r="A875" t="s">
        <v>972</v>
      </c>
      <c r="B875" t="s">
        <v>206</v>
      </c>
      <c r="C875">
        <v>36</v>
      </c>
    </row>
    <row r="876" spans="1:3">
      <c r="A876" t="s">
        <v>973</v>
      </c>
      <c r="B876" t="s">
        <v>206</v>
      </c>
      <c r="C876">
        <v>36</v>
      </c>
    </row>
    <row r="877" spans="1:3">
      <c r="A877" t="s">
        <v>974</v>
      </c>
      <c r="B877" t="s">
        <v>206</v>
      </c>
      <c r="C877">
        <v>36</v>
      </c>
    </row>
    <row r="878" spans="1:3">
      <c r="A878" t="s">
        <v>975</v>
      </c>
      <c r="B878" t="s">
        <v>206</v>
      </c>
      <c r="C878">
        <v>36</v>
      </c>
    </row>
    <row r="879" spans="1:3">
      <c r="A879" t="s">
        <v>976</v>
      </c>
      <c r="B879" t="s">
        <v>206</v>
      </c>
      <c r="C879">
        <v>36</v>
      </c>
    </row>
    <row r="880" spans="1:3">
      <c r="A880" t="s">
        <v>977</v>
      </c>
      <c r="B880" t="s">
        <v>206</v>
      </c>
      <c r="C880">
        <v>36</v>
      </c>
    </row>
    <row r="881" spans="1:3">
      <c r="A881" t="s">
        <v>978</v>
      </c>
      <c r="B881" t="s">
        <v>206</v>
      </c>
      <c r="C881">
        <v>36</v>
      </c>
    </row>
    <row r="882" spans="1:3">
      <c r="A882" t="s">
        <v>979</v>
      </c>
      <c r="B882" t="s">
        <v>206</v>
      </c>
      <c r="C882">
        <v>36</v>
      </c>
    </row>
    <row r="883" spans="1:3">
      <c r="A883" t="s">
        <v>980</v>
      </c>
      <c r="B883" t="s">
        <v>206</v>
      </c>
      <c r="C883">
        <v>36</v>
      </c>
    </row>
    <row r="884" spans="1:3">
      <c r="A884" t="s">
        <v>981</v>
      </c>
      <c r="B884" t="s">
        <v>206</v>
      </c>
      <c r="C884">
        <v>36</v>
      </c>
    </row>
    <row r="885" spans="1:3">
      <c r="A885" t="s">
        <v>982</v>
      </c>
      <c r="B885" t="s">
        <v>206</v>
      </c>
      <c r="C885">
        <v>36</v>
      </c>
    </row>
    <row r="886" spans="1:3">
      <c r="A886" t="s">
        <v>983</v>
      </c>
      <c r="B886" t="s">
        <v>206</v>
      </c>
      <c r="C886">
        <v>36</v>
      </c>
    </row>
    <row r="887" spans="1:3">
      <c r="A887" t="s">
        <v>984</v>
      </c>
      <c r="B887" t="s">
        <v>206</v>
      </c>
      <c r="C887">
        <v>36</v>
      </c>
    </row>
    <row r="888" spans="1:3">
      <c r="A888" t="s">
        <v>985</v>
      </c>
      <c r="B888" t="s">
        <v>206</v>
      </c>
      <c r="C888">
        <v>36</v>
      </c>
    </row>
    <row r="889" spans="1:3">
      <c r="A889" t="s">
        <v>986</v>
      </c>
      <c r="B889" t="s">
        <v>206</v>
      </c>
      <c r="C889">
        <v>36</v>
      </c>
    </row>
    <row r="890" spans="1:3">
      <c r="A890" t="s">
        <v>987</v>
      </c>
      <c r="B890" t="s">
        <v>206</v>
      </c>
      <c r="C890">
        <v>36</v>
      </c>
    </row>
    <row r="891" spans="1:3">
      <c r="A891" t="s">
        <v>988</v>
      </c>
      <c r="B891" t="s">
        <v>206</v>
      </c>
      <c r="C891">
        <v>36</v>
      </c>
    </row>
    <row r="892" spans="1:3">
      <c r="A892" t="s">
        <v>989</v>
      </c>
      <c r="B892" t="s">
        <v>206</v>
      </c>
      <c r="C892">
        <v>36</v>
      </c>
    </row>
    <row r="893" spans="1:3">
      <c r="A893" t="s">
        <v>990</v>
      </c>
      <c r="B893" t="s">
        <v>206</v>
      </c>
      <c r="C893">
        <v>36</v>
      </c>
    </row>
    <row r="894" spans="1:3">
      <c r="A894" t="s">
        <v>991</v>
      </c>
      <c r="B894" t="s">
        <v>206</v>
      </c>
      <c r="C894">
        <v>36</v>
      </c>
    </row>
    <row r="895" spans="1:3">
      <c r="A895" t="s">
        <v>992</v>
      </c>
      <c r="B895" t="s">
        <v>206</v>
      </c>
      <c r="C895">
        <v>36</v>
      </c>
    </row>
    <row r="896" spans="1:3">
      <c r="A896" t="s">
        <v>993</v>
      </c>
      <c r="B896" t="s">
        <v>206</v>
      </c>
      <c r="C896">
        <v>36</v>
      </c>
    </row>
    <row r="897" spans="1:3">
      <c r="A897" t="s">
        <v>994</v>
      </c>
      <c r="B897" t="s">
        <v>206</v>
      </c>
      <c r="C897">
        <v>36</v>
      </c>
    </row>
    <row r="898" spans="1:3">
      <c r="A898" t="s">
        <v>995</v>
      </c>
      <c r="B898" t="s">
        <v>206</v>
      </c>
      <c r="C898">
        <v>36</v>
      </c>
    </row>
    <row r="899" spans="1:3">
      <c r="A899" t="s">
        <v>996</v>
      </c>
      <c r="B899" t="s">
        <v>206</v>
      </c>
      <c r="C899">
        <v>36</v>
      </c>
    </row>
    <row r="900" spans="1:3">
      <c r="A900" t="s">
        <v>997</v>
      </c>
      <c r="B900" t="s">
        <v>206</v>
      </c>
      <c r="C900">
        <v>36</v>
      </c>
    </row>
    <row r="901" spans="1:3">
      <c r="A901" t="s">
        <v>998</v>
      </c>
      <c r="B901" t="s">
        <v>206</v>
      </c>
      <c r="C901">
        <v>36</v>
      </c>
    </row>
    <row r="902" spans="1:3">
      <c r="A902" t="s">
        <v>999</v>
      </c>
      <c r="B902" t="s">
        <v>206</v>
      </c>
      <c r="C902">
        <v>36</v>
      </c>
    </row>
    <row r="903" spans="1:3">
      <c r="A903" t="s">
        <v>1000</v>
      </c>
      <c r="B903" t="s">
        <v>206</v>
      </c>
      <c r="C903">
        <v>36</v>
      </c>
    </row>
    <row r="904" spans="1:3">
      <c r="A904" t="s">
        <v>1001</v>
      </c>
      <c r="B904" t="s">
        <v>243</v>
      </c>
      <c r="C904">
        <v>37</v>
      </c>
    </row>
    <row r="905" spans="1:3">
      <c r="A905" t="s">
        <v>1002</v>
      </c>
      <c r="B905" t="s">
        <v>243</v>
      </c>
      <c r="C905">
        <v>37</v>
      </c>
    </row>
    <row r="906" spans="1:3">
      <c r="A906" t="s">
        <v>1003</v>
      </c>
      <c r="B906" t="s">
        <v>243</v>
      </c>
      <c r="C906">
        <v>37</v>
      </c>
    </row>
    <row r="907" spans="1:3">
      <c r="A907" t="s">
        <v>1004</v>
      </c>
      <c r="B907" t="s">
        <v>243</v>
      </c>
      <c r="C907">
        <v>37</v>
      </c>
    </row>
    <row r="908" spans="1:3">
      <c r="A908" t="s">
        <v>1005</v>
      </c>
      <c r="B908" t="s">
        <v>243</v>
      </c>
      <c r="C908">
        <v>37</v>
      </c>
    </row>
    <row r="909" spans="1:3">
      <c r="A909" t="s">
        <v>1006</v>
      </c>
      <c r="B909" t="s">
        <v>243</v>
      </c>
      <c r="C909">
        <v>37</v>
      </c>
    </row>
    <row r="910" spans="1:3">
      <c r="A910" t="s">
        <v>1007</v>
      </c>
      <c r="B910" t="s">
        <v>243</v>
      </c>
      <c r="C910">
        <v>37</v>
      </c>
    </row>
    <row r="911" spans="1:3">
      <c r="A911" t="s">
        <v>1008</v>
      </c>
      <c r="B911" t="s">
        <v>243</v>
      </c>
      <c r="C911">
        <v>37</v>
      </c>
    </row>
    <row r="912" spans="1:3">
      <c r="A912" t="s">
        <v>1009</v>
      </c>
      <c r="B912" t="s">
        <v>243</v>
      </c>
      <c r="C912">
        <v>37</v>
      </c>
    </row>
    <row r="913" spans="1:3">
      <c r="A913" t="s">
        <v>1010</v>
      </c>
      <c r="B913" t="s">
        <v>243</v>
      </c>
      <c r="C913">
        <v>37</v>
      </c>
    </row>
    <row r="914" spans="1:3">
      <c r="A914" t="s">
        <v>1011</v>
      </c>
      <c r="B914" t="s">
        <v>243</v>
      </c>
      <c r="C914">
        <v>37</v>
      </c>
    </row>
    <row r="915" spans="1:3">
      <c r="A915" t="s">
        <v>1012</v>
      </c>
      <c r="B915" t="s">
        <v>243</v>
      </c>
      <c r="C915">
        <v>37</v>
      </c>
    </row>
    <row r="916" spans="1:3">
      <c r="A916" t="s">
        <v>1013</v>
      </c>
      <c r="B916" t="s">
        <v>243</v>
      </c>
      <c r="C916">
        <v>37</v>
      </c>
    </row>
    <row r="917" spans="1:3">
      <c r="A917" t="s">
        <v>1014</v>
      </c>
      <c r="B917" t="s">
        <v>243</v>
      </c>
      <c r="C917">
        <v>37</v>
      </c>
    </row>
    <row r="918" spans="1:3">
      <c r="A918" t="s">
        <v>1015</v>
      </c>
      <c r="B918" t="s">
        <v>243</v>
      </c>
      <c r="C918">
        <v>37</v>
      </c>
    </row>
    <row r="919" spans="1:3">
      <c r="A919" t="s">
        <v>1016</v>
      </c>
      <c r="B919" t="s">
        <v>243</v>
      </c>
      <c r="C919">
        <v>37</v>
      </c>
    </row>
    <row r="920" spans="1:3">
      <c r="A920" t="s">
        <v>1017</v>
      </c>
      <c r="B920" t="s">
        <v>243</v>
      </c>
      <c r="C920">
        <v>37</v>
      </c>
    </row>
    <row r="921" spans="1:3">
      <c r="A921" t="s">
        <v>1018</v>
      </c>
      <c r="B921" t="s">
        <v>243</v>
      </c>
      <c r="C921">
        <v>37</v>
      </c>
    </row>
    <row r="922" spans="1:3">
      <c r="A922" t="s">
        <v>1019</v>
      </c>
      <c r="B922" t="s">
        <v>243</v>
      </c>
      <c r="C922">
        <v>38</v>
      </c>
    </row>
    <row r="923" spans="1:3">
      <c r="A923" t="s">
        <v>1020</v>
      </c>
      <c r="B923" t="s">
        <v>243</v>
      </c>
      <c r="C923">
        <v>38</v>
      </c>
    </row>
    <row r="924" spans="1:3">
      <c r="A924" t="s">
        <v>1021</v>
      </c>
      <c r="B924" t="s">
        <v>243</v>
      </c>
      <c r="C924">
        <v>38</v>
      </c>
    </row>
    <row r="925" spans="1:3">
      <c r="A925" t="s">
        <v>1022</v>
      </c>
      <c r="B925" t="s">
        <v>243</v>
      </c>
      <c r="C925">
        <v>38</v>
      </c>
    </row>
    <row r="926" spans="1:3">
      <c r="A926" t="s">
        <v>1023</v>
      </c>
      <c r="B926" t="s">
        <v>243</v>
      </c>
      <c r="C926">
        <v>38</v>
      </c>
    </row>
    <row r="927" spans="1:3">
      <c r="A927" t="s">
        <v>1024</v>
      </c>
      <c r="B927" t="s">
        <v>243</v>
      </c>
      <c r="C927">
        <v>38</v>
      </c>
    </row>
    <row r="928" spans="1:3">
      <c r="A928" t="s">
        <v>1025</v>
      </c>
      <c r="B928" t="s">
        <v>243</v>
      </c>
      <c r="C928">
        <v>38</v>
      </c>
    </row>
    <row r="929" spans="1:3">
      <c r="A929" t="s">
        <v>1026</v>
      </c>
      <c r="B929" t="s">
        <v>243</v>
      </c>
      <c r="C929">
        <v>38</v>
      </c>
    </row>
    <row r="930" spans="1:3">
      <c r="A930" t="s">
        <v>1027</v>
      </c>
      <c r="B930" t="s">
        <v>243</v>
      </c>
      <c r="C930">
        <v>38</v>
      </c>
    </row>
    <row r="931" spans="1:3">
      <c r="A931" t="s">
        <v>1028</v>
      </c>
      <c r="B931" t="s">
        <v>243</v>
      </c>
      <c r="C931">
        <v>38</v>
      </c>
    </row>
    <row r="932" spans="1:3">
      <c r="A932" t="s">
        <v>1029</v>
      </c>
      <c r="B932" t="s">
        <v>243</v>
      </c>
      <c r="C932">
        <v>38</v>
      </c>
    </row>
    <row r="933" spans="1:3">
      <c r="A933" t="s">
        <v>1030</v>
      </c>
      <c r="B933" t="s">
        <v>243</v>
      </c>
      <c r="C933">
        <v>38</v>
      </c>
    </row>
    <row r="934" spans="1:3">
      <c r="A934" t="s">
        <v>1031</v>
      </c>
      <c r="B934" t="s">
        <v>243</v>
      </c>
      <c r="C934">
        <v>38</v>
      </c>
    </row>
    <row r="935" spans="1:3">
      <c r="A935" t="s">
        <v>1032</v>
      </c>
      <c r="B935" t="s">
        <v>243</v>
      </c>
      <c r="C935">
        <v>38</v>
      </c>
    </row>
    <row r="936" spans="1:3">
      <c r="A936" t="s">
        <v>1033</v>
      </c>
      <c r="B936" t="s">
        <v>243</v>
      </c>
      <c r="C936">
        <v>38</v>
      </c>
    </row>
    <row r="937" spans="1:3">
      <c r="A937" t="s">
        <v>1034</v>
      </c>
      <c r="B937" t="s">
        <v>243</v>
      </c>
      <c r="C937">
        <v>38</v>
      </c>
    </row>
    <row r="938" spans="1:3">
      <c r="A938" t="s">
        <v>1035</v>
      </c>
      <c r="B938" t="s">
        <v>243</v>
      </c>
      <c r="C938">
        <v>38</v>
      </c>
    </row>
    <row r="939" spans="1:3">
      <c r="A939" t="s">
        <v>1036</v>
      </c>
      <c r="B939" t="s">
        <v>243</v>
      </c>
      <c r="C939">
        <v>38</v>
      </c>
    </row>
    <row r="940" spans="1:3">
      <c r="A940" t="s">
        <v>1037</v>
      </c>
      <c r="B940" t="s">
        <v>243</v>
      </c>
      <c r="C940">
        <v>39</v>
      </c>
    </row>
    <row r="941" spans="1:3">
      <c r="A941" t="s">
        <v>1038</v>
      </c>
      <c r="B941" t="s">
        <v>243</v>
      </c>
      <c r="C941">
        <v>39</v>
      </c>
    </row>
    <row r="942" spans="1:3">
      <c r="A942" t="s">
        <v>1039</v>
      </c>
      <c r="B942" t="s">
        <v>243</v>
      </c>
      <c r="C942">
        <v>39</v>
      </c>
    </row>
    <row r="943" spans="1:3">
      <c r="A943" t="s">
        <v>1040</v>
      </c>
      <c r="B943" t="s">
        <v>243</v>
      </c>
      <c r="C943">
        <v>39</v>
      </c>
    </row>
    <row r="944" spans="1:3">
      <c r="A944" t="s">
        <v>1041</v>
      </c>
      <c r="B944" t="s">
        <v>243</v>
      </c>
      <c r="C944">
        <v>39</v>
      </c>
    </row>
    <row r="945" spans="1:3">
      <c r="A945" t="s">
        <v>1042</v>
      </c>
      <c r="B945" t="s">
        <v>243</v>
      </c>
      <c r="C945">
        <v>39</v>
      </c>
    </row>
    <row r="946" spans="1:3">
      <c r="A946" t="s">
        <v>1043</v>
      </c>
      <c r="B946" t="s">
        <v>243</v>
      </c>
      <c r="C946">
        <v>39</v>
      </c>
    </row>
    <row r="947" spans="1:3">
      <c r="A947" t="s">
        <v>1044</v>
      </c>
      <c r="B947" t="s">
        <v>243</v>
      </c>
      <c r="C947">
        <v>39</v>
      </c>
    </row>
    <row r="948" spans="1:3">
      <c r="A948" t="s">
        <v>1045</v>
      </c>
      <c r="B948" t="s">
        <v>243</v>
      </c>
      <c r="C948">
        <v>39</v>
      </c>
    </row>
    <row r="949" spans="1:3">
      <c r="A949" t="s">
        <v>1046</v>
      </c>
      <c r="B949" t="s">
        <v>243</v>
      </c>
      <c r="C949">
        <v>39</v>
      </c>
    </row>
    <row r="950" spans="1:3">
      <c r="A950" t="s">
        <v>1047</v>
      </c>
      <c r="B950" t="s">
        <v>243</v>
      </c>
      <c r="C950">
        <v>39</v>
      </c>
    </row>
    <row r="951" spans="1:3">
      <c r="A951" t="s">
        <v>1048</v>
      </c>
      <c r="B951" t="s">
        <v>243</v>
      </c>
      <c r="C951">
        <v>39</v>
      </c>
    </row>
    <row r="952" spans="1:3">
      <c r="A952" t="s">
        <v>1049</v>
      </c>
      <c r="B952" t="s">
        <v>243</v>
      </c>
      <c r="C952">
        <v>39</v>
      </c>
    </row>
    <row r="953" spans="1:3">
      <c r="A953" t="s">
        <v>1050</v>
      </c>
      <c r="B953" t="s">
        <v>243</v>
      </c>
      <c r="C953">
        <v>39</v>
      </c>
    </row>
    <row r="954" spans="1:3">
      <c r="A954" t="s">
        <v>1051</v>
      </c>
      <c r="B954" t="s">
        <v>243</v>
      </c>
      <c r="C954">
        <v>39</v>
      </c>
    </row>
    <row r="955" spans="1:3">
      <c r="A955" t="s">
        <v>1052</v>
      </c>
      <c r="B955" t="s">
        <v>243</v>
      </c>
      <c r="C955">
        <v>39</v>
      </c>
    </row>
    <row r="956" spans="1:3">
      <c r="A956" t="s">
        <v>1053</v>
      </c>
      <c r="B956" t="s">
        <v>243</v>
      </c>
      <c r="C956">
        <v>39</v>
      </c>
    </row>
    <row r="957" spans="1:3">
      <c r="A957" t="s">
        <v>1054</v>
      </c>
      <c r="B957" t="s">
        <v>243</v>
      </c>
      <c r="C957">
        <v>39</v>
      </c>
    </row>
    <row r="958" spans="1:3">
      <c r="A958" t="s">
        <v>1055</v>
      </c>
      <c r="B958" t="s">
        <v>243</v>
      </c>
      <c r="C958">
        <v>40</v>
      </c>
    </row>
    <row r="959" spans="1:3">
      <c r="A959" t="s">
        <v>1056</v>
      </c>
      <c r="B959" t="s">
        <v>243</v>
      </c>
      <c r="C959">
        <v>40</v>
      </c>
    </row>
    <row r="960" spans="1:3">
      <c r="A960" t="s">
        <v>1057</v>
      </c>
      <c r="B960" t="s">
        <v>243</v>
      </c>
      <c r="C960">
        <v>40</v>
      </c>
    </row>
    <row r="961" spans="1:3">
      <c r="A961" t="s">
        <v>1058</v>
      </c>
      <c r="B961" t="s">
        <v>243</v>
      </c>
      <c r="C961">
        <v>40</v>
      </c>
    </row>
    <row r="962" spans="1:3">
      <c r="A962" t="s">
        <v>1059</v>
      </c>
      <c r="B962" t="s">
        <v>243</v>
      </c>
      <c r="C962">
        <v>40</v>
      </c>
    </row>
    <row r="963" spans="1:3">
      <c r="A963" t="s">
        <v>1060</v>
      </c>
      <c r="B963" t="s">
        <v>243</v>
      </c>
      <c r="C963">
        <v>40</v>
      </c>
    </row>
    <row r="964" spans="1:3">
      <c r="A964" t="s">
        <v>1061</v>
      </c>
      <c r="B964" t="s">
        <v>243</v>
      </c>
      <c r="C964">
        <v>40</v>
      </c>
    </row>
    <row r="965" spans="1:3">
      <c r="A965" t="s">
        <v>1062</v>
      </c>
      <c r="B965" t="s">
        <v>243</v>
      </c>
      <c r="C965">
        <v>40</v>
      </c>
    </row>
    <row r="966" spans="1:3">
      <c r="A966" t="s">
        <v>1063</v>
      </c>
      <c r="B966" t="s">
        <v>243</v>
      </c>
      <c r="C966">
        <v>40</v>
      </c>
    </row>
    <row r="967" spans="1:3">
      <c r="A967" t="s">
        <v>1064</v>
      </c>
      <c r="B967" t="s">
        <v>243</v>
      </c>
      <c r="C967">
        <v>40</v>
      </c>
    </row>
    <row r="968" spans="1:3">
      <c r="A968" t="s">
        <v>1065</v>
      </c>
      <c r="B968" t="s">
        <v>243</v>
      </c>
      <c r="C968">
        <v>40</v>
      </c>
    </row>
    <row r="969" spans="1:3">
      <c r="A969" t="s">
        <v>1066</v>
      </c>
      <c r="B969" t="s">
        <v>243</v>
      </c>
      <c r="C969">
        <v>40</v>
      </c>
    </row>
    <row r="970" spans="1:3">
      <c r="A970" t="s">
        <v>1067</v>
      </c>
      <c r="B970" t="s">
        <v>243</v>
      </c>
      <c r="C970">
        <v>40</v>
      </c>
    </row>
    <row r="971" spans="1:3">
      <c r="A971" t="s">
        <v>1068</v>
      </c>
      <c r="B971" t="s">
        <v>243</v>
      </c>
      <c r="C971">
        <v>40</v>
      </c>
    </row>
    <row r="972" spans="1:3">
      <c r="A972" t="s">
        <v>1069</v>
      </c>
      <c r="B972" t="s">
        <v>243</v>
      </c>
      <c r="C972">
        <v>40</v>
      </c>
    </row>
    <row r="973" spans="1:3">
      <c r="A973" t="s">
        <v>1070</v>
      </c>
      <c r="B973" t="s">
        <v>243</v>
      </c>
      <c r="C973">
        <v>40</v>
      </c>
    </row>
    <row r="974" spans="1:3">
      <c r="A974" t="s">
        <v>1071</v>
      </c>
      <c r="B974" t="s">
        <v>243</v>
      </c>
      <c r="C974">
        <v>40</v>
      </c>
    </row>
    <row r="975" spans="1:3">
      <c r="A975" t="s">
        <v>1072</v>
      </c>
      <c r="B975" t="s">
        <v>243</v>
      </c>
      <c r="C975">
        <v>40</v>
      </c>
    </row>
    <row r="976" spans="1:3">
      <c r="A976" t="s">
        <v>1073</v>
      </c>
      <c r="B976" t="s">
        <v>1074</v>
      </c>
      <c r="C976">
        <v>41</v>
      </c>
    </row>
    <row r="977" spans="1:3">
      <c r="A977" t="s">
        <v>1075</v>
      </c>
      <c r="B977" t="s">
        <v>1074</v>
      </c>
      <c r="C977">
        <v>41</v>
      </c>
    </row>
    <row r="978" spans="1:3">
      <c r="A978" t="s">
        <v>1076</v>
      </c>
      <c r="B978" t="s">
        <v>1074</v>
      </c>
      <c r="C978">
        <v>41</v>
      </c>
    </row>
    <row r="979" spans="1:3">
      <c r="A979" t="s">
        <v>1077</v>
      </c>
      <c r="B979" t="s">
        <v>1074</v>
      </c>
      <c r="C979">
        <v>41</v>
      </c>
    </row>
    <row r="980" spans="1:3">
      <c r="A980" t="s">
        <v>1078</v>
      </c>
      <c r="B980" t="s">
        <v>1074</v>
      </c>
      <c r="C980">
        <v>41</v>
      </c>
    </row>
    <row r="981" spans="1:3">
      <c r="A981" t="s">
        <v>1079</v>
      </c>
      <c r="B981" t="s">
        <v>1074</v>
      </c>
      <c r="C981">
        <v>41</v>
      </c>
    </row>
    <row r="982" spans="1:3">
      <c r="A982" t="s">
        <v>1080</v>
      </c>
      <c r="B982" t="s">
        <v>1074</v>
      </c>
      <c r="C982">
        <v>41</v>
      </c>
    </row>
    <row r="983" spans="1:3">
      <c r="A983" t="s">
        <v>1081</v>
      </c>
      <c r="B983" t="s">
        <v>1074</v>
      </c>
      <c r="C983">
        <v>41</v>
      </c>
    </row>
    <row r="984" spans="1:3">
      <c r="A984" t="s">
        <v>1082</v>
      </c>
      <c r="B984" t="s">
        <v>1074</v>
      </c>
      <c r="C984">
        <v>41</v>
      </c>
    </row>
    <row r="985" spans="1:3">
      <c r="A985" t="s">
        <v>1083</v>
      </c>
      <c r="B985" t="s">
        <v>1074</v>
      </c>
      <c r="C985">
        <v>41</v>
      </c>
    </row>
    <row r="986" spans="1:3">
      <c r="A986" t="s">
        <v>1084</v>
      </c>
      <c r="B986" t="s">
        <v>1074</v>
      </c>
      <c r="C986">
        <v>41</v>
      </c>
    </row>
    <row r="987" spans="1:3">
      <c r="A987" t="s">
        <v>1085</v>
      </c>
      <c r="B987" t="s">
        <v>1074</v>
      </c>
      <c r="C987">
        <v>41</v>
      </c>
    </row>
    <row r="988" spans="1:3">
      <c r="A988" t="s">
        <v>1086</v>
      </c>
      <c r="B988" t="s">
        <v>1074</v>
      </c>
      <c r="C988">
        <v>41</v>
      </c>
    </row>
    <row r="989" spans="1:3">
      <c r="A989" t="s">
        <v>1087</v>
      </c>
      <c r="B989" t="s">
        <v>1074</v>
      </c>
      <c r="C989">
        <v>41</v>
      </c>
    </row>
    <row r="990" spans="1:3">
      <c r="A990" t="s">
        <v>1088</v>
      </c>
      <c r="B990" t="s">
        <v>1074</v>
      </c>
      <c r="C990">
        <v>41</v>
      </c>
    </row>
    <row r="991" spans="1:3">
      <c r="A991" t="s">
        <v>1089</v>
      </c>
      <c r="B991" t="s">
        <v>1074</v>
      </c>
      <c r="C991">
        <v>41</v>
      </c>
    </row>
    <row r="992" spans="1:3">
      <c r="A992" t="s">
        <v>1090</v>
      </c>
      <c r="B992" t="s">
        <v>1074</v>
      </c>
      <c r="C992">
        <v>41</v>
      </c>
    </row>
    <row r="993" spans="1:3">
      <c r="A993" t="s">
        <v>1091</v>
      </c>
      <c r="B993" t="s">
        <v>1074</v>
      </c>
      <c r="C993">
        <v>41</v>
      </c>
    </row>
    <row r="994" spans="1:3">
      <c r="A994" t="s">
        <v>1092</v>
      </c>
      <c r="B994" t="s">
        <v>1074</v>
      </c>
      <c r="C994">
        <v>41</v>
      </c>
    </row>
    <row r="995" spans="1:3">
      <c r="A995" t="s">
        <v>1093</v>
      </c>
      <c r="B995" t="s">
        <v>1074</v>
      </c>
      <c r="C995">
        <v>41</v>
      </c>
    </row>
    <row r="996" spans="1:3">
      <c r="A996" t="s">
        <v>1094</v>
      </c>
      <c r="B996" t="s">
        <v>1074</v>
      </c>
      <c r="C996">
        <v>41</v>
      </c>
    </row>
    <row r="997" spans="1:3">
      <c r="A997" t="s">
        <v>1095</v>
      </c>
      <c r="B997" t="s">
        <v>1074</v>
      </c>
      <c r="C997">
        <v>41</v>
      </c>
    </row>
    <row r="998" spans="1:3">
      <c r="A998" t="s">
        <v>1096</v>
      </c>
      <c r="B998" t="s">
        <v>1074</v>
      </c>
      <c r="C998">
        <v>41</v>
      </c>
    </row>
    <row r="999" spans="1:3">
      <c r="A999" t="s">
        <v>1097</v>
      </c>
      <c r="B999" t="s">
        <v>1074</v>
      </c>
      <c r="C999">
        <v>41</v>
      </c>
    </row>
    <row r="1000" spans="1:3">
      <c r="A1000" t="s">
        <v>1098</v>
      </c>
      <c r="B1000" t="s">
        <v>1074</v>
      </c>
      <c r="C1000">
        <v>41</v>
      </c>
    </row>
    <row r="1001" spans="1:3">
      <c r="A1001" t="s">
        <v>1099</v>
      </c>
      <c r="B1001" t="s">
        <v>1074</v>
      </c>
      <c r="C1001">
        <v>41</v>
      </c>
    </row>
    <row r="1002" spans="1:3">
      <c r="A1002" t="s">
        <v>1100</v>
      </c>
      <c r="B1002" t="s">
        <v>1074</v>
      </c>
      <c r="C1002">
        <v>41</v>
      </c>
    </row>
    <row r="1003" spans="1:3">
      <c r="A1003" t="s">
        <v>1101</v>
      </c>
      <c r="B1003" t="s">
        <v>1074</v>
      </c>
      <c r="C1003">
        <v>41</v>
      </c>
    </row>
    <row r="1004" spans="1:3">
      <c r="A1004" t="s">
        <v>1102</v>
      </c>
      <c r="B1004" t="s">
        <v>1074</v>
      </c>
      <c r="C1004">
        <v>41</v>
      </c>
    </row>
    <row r="1005" spans="1:3">
      <c r="A1005" t="s">
        <v>1103</v>
      </c>
      <c r="B1005" t="s">
        <v>1074</v>
      </c>
      <c r="C1005">
        <v>41</v>
      </c>
    </row>
    <row r="1006" spans="1:3">
      <c r="A1006" t="s">
        <v>1104</v>
      </c>
      <c r="B1006" t="s">
        <v>1074</v>
      </c>
      <c r="C1006">
        <v>41</v>
      </c>
    </row>
    <row r="1007" spans="1:3">
      <c r="A1007" t="s">
        <v>1105</v>
      </c>
      <c r="B1007" t="s">
        <v>1074</v>
      </c>
      <c r="C1007">
        <v>41</v>
      </c>
    </row>
    <row r="1008" spans="1:3">
      <c r="A1008" t="s">
        <v>1106</v>
      </c>
      <c r="B1008" t="s">
        <v>1074</v>
      </c>
      <c r="C1008">
        <v>41</v>
      </c>
    </row>
    <row r="1009" spans="1:3">
      <c r="A1009" t="s">
        <v>1107</v>
      </c>
      <c r="B1009" t="s">
        <v>1074</v>
      </c>
      <c r="C1009">
        <v>41</v>
      </c>
    </row>
    <row r="1010" spans="1:3">
      <c r="A1010" t="s">
        <v>1108</v>
      </c>
      <c r="B1010" t="s">
        <v>1074</v>
      </c>
      <c r="C1010">
        <v>41</v>
      </c>
    </row>
    <row r="1011" spans="1:3">
      <c r="A1011" t="s">
        <v>1109</v>
      </c>
      <c r="B1011" t="s">
        <v>1074</v>
      </c>
      <c r="C1011">
        <v>41</v>
      </c>
    </row>
    <row r="1012" spans="1:3">
      <c r="A1012" t="s">
        <v>1110</v>
      </c>
      <c r="B1012" t="s">
        <v>1074</v>
      </c>
      <c r="C1012">
        <v>41</v>
      </c>
    </row>
    <row r="1013" spans="1:3">
      <c r="A1013" t="s">
        <v>1111</v>
      </c>
      <c r="B1013" t="s">
        <v>1074</v>
      </c>
      <c r="C1013">
        <v>41</v>
      </c>
    </row>
    <row r="1014" spans="1:3">
      <c r="A1014" t="s">
        <v>1112</v>
      </c>
      <c r="B1014" t="s">
        <v>1074</v>
      </c>
      <c r="C1014">
        <v>41</v>
      </c>
    </row>
    <row r="1015" spans="1:3">
      <c r="A1015" t="s">
        <v>1113</v>
      </c>
      <c r="B1015" t="s">
        <v>1074</v>
      </c>
      <c r="C1015">
        <v>41</v>
      </c>
    </row>
    <row r="1016" spans="1:3">
      <c r="A1016" t="s">
        <v>1114</v>
      </c>
      <c r="B1016" t="s">
        <v>1074</v>
      </c>
      <c r="C1016">
        <v>41</v>
      </c>
    </row>
    <row r="1017" spans="1:3">
      <c r="A1017" t="s">
        <v>1115</v>
      </c>
      <c r="B1017" t="s">
        <v>1074</v>
      </c>
      <c r="C1017">
        <v>41</v>
      </c>
    </row>
    <row r="1018" spans="1:3">
      <c r="A1018" t="s">
        <v>1116</v>
      </c>
      <c r="B1018" t="s">
        <v>1074</v>
      </c>
      <c r="C1018">
        <v>41</v>
      </c>
    </row>
    <row r="1019" spans="1:3">
      <c r="A1019" t="s">
        <v>1117</v>
      </c>
      <c r="B1019" t="s">
        <v>1074</v>
      </c>
      <c r="C1019">
        <v>41</v>
      </c>
    </row>
    <row r="1020" spans="1:3">
      <c r="A1020" t="s">
        <v>1118</v>
      </c>
      <c r="B1020" t="s">
        <v>1074</v>
      </c>
      <c r="C1020">
        <v>41</v>
      </c>
    </row>
    <row r="1021" spans="1:3">
      <c r="A1021" t="s">
        <v>1119</v>
      </c>
      <c r="B1021" t="s">
        <v>1074</v>
      </c>
      <c r="C1021">
        <v>41</v>
      </c>
    </row>
    <row r="1022" spans="1:3">
      <c r="A1022" t="s">
        <v>1120</v>
      </c>
      <c r="B1022" t="s">
        <v>1074</v>
      </c>
      <c r="C1022">
        <v>41</v>
      </c>
    </row>
    <row r="1023" spans="1:3">
      <c r="A1023" t="s">
        <v>1121</v>
      </c>
      <c r="B1023" t="s">
        <v>1074</v>
      </c>
      <c r="C1023">
        <v>41</v>
      </c>
    </row>
    <row r="1024" spans="1:3">
      <c r="A1024" t="s">
        <v>1122</v>
      </c>
      <c r="B1024" t="s">
        <v>1074</v>
      </c>
      <c r="C1024">
        <v>41</v>
      </c>
    </row>
    <row r="1025" spans="1:3">
      <c r="A1025" t="s">
        <v>1123</v>
      </c>
      <c r="B1025" t="s">
        <v>1074</v>
      </c>
      <c r="C1025">
        <v>41</v>
      </c>
    </row>
    <row r="1026" spans="1:3">
      <c r="A1026" t="s">
        <v>1124</v>
      </c>
      <c r="B1026" t="s">
        <v>1074</v>
      </c>
      <c r="C1026">
        <v>41</v>
      </c>
    </row>
    <row r="1027" spans="1:3">
      <c r="A1027" t="s">
        <v>1125</v>
      </c>
      <c r="B1027" t="s">
        <v>1074</v>
      </c>
      <c r="C1027">
        <v>41</v>
      </c>
    </row>
    <row r="1028" spans="1:3">
      <c r="A1028" t="s">
        <v>1126</v>
      </c>
      <c r="B1028" t="s">
        <v>1074</v>
      </c>
      <c r="C1028">
        <v>41</v>
      </c>
    </row>
    <row r="1029" spans="1:3">
      <c r="A1029" t="s">
        <v>1127</v>
      </c>
      <c r="B1029" t="s">
        <v>1074</v>
      </c>
      <c r="C1029">
        <v>41</v>
      </c>
    </row>
    <row r="1030" spans="1:3">
      <c r="A1030" t="s">
        <v>1128</v>
      </c>
      <c r="B1030" t="s">
        <v>1074</v>
      </c>
      <c r="C1030">
        <v>41</v>
      </c>
    </row>
    <row r="1031" spans="1:3">
      <c r="A1031" t="s">
        <v>1129</v>
      </c>
      <c r="B1031" t="s">
        <v>1074</v>
      </c>
      <c r="C1031">
        <v>41</v>
      </c>
    </row>
    <row r="1032" spans="1:3">
      <c r="A1032" t="s">
        <v>1130</v>
      </c>
      <c r="B1032" t="s">
        <v>1074</v>
      </c>
      <c r="C1032">
        <v>41</v>
      </c>
    </row>
    <row r="1033" spans="1:3">
      <c r="A1033" t="s">
        <v>1131</v>
      </c>
      <c r="B1033" t="s">
        <v>1074</v>
      </c>
      <c r="C1033">
        <v>41</v>
      </c>
    </row>
    <row r="1034" spans="1:3">
      <c r="A1034" t="s">
        <v>1132</v>
      </c>
      <c r="B1034" t="s">
        <v>1074</v>
      </c>
      <c r="C1034">
        <v>41</v>
      </c>
    </row>
    <row r="1035" spans="1:3">
      <c r="A1035" t="s">
        <v>1133</v>
      </c>
      <c r="B1035" t="s">
        <v>1074</v>
      </c>
      <c r="C1035">
        <v>41</v>
      </c>
    </row>
    <row r="1036" spans="1:3">
      <c r="A1036" t="s">
        <v>1134</v>
      </c>
      <c r="B1036" t="s">
        <v>1074</v>
      </c>
      <c r="C1036">
        <v>41</v>
      </c>
    </row>
    <row r="1037" spans="1:3">
      <c r="A1037" t="s">
        <v>1135</v>
      </c>
      <c r="B1037" t="s">
        <v>1074</v>
      </c>
      <c r="C1037">
        <v>41</v>
      </c>
    </row>
    <row r="1038" spans="1:3">
      <c r="A1038" t="s">
        <v>1136</v>
      </c>
      <c r="B1038" t="s">
        <v>1074</v>
      </c>
      <c r="C1038">
        <v>41</v>
      </c>
    </row>
    <row r="1039" spans="1:3">
      <c r="A1039" t="s">
        <v>1137</v>
      </c>
      <c r="B1039" t="s">
        <v>1074</v>
      </c>
      <c r="C1039">
        <v>41</v>
      </c>
    </row>
    <row r="1040" spans="1:3">
      <c r="A1040" t="s">
        <v>1138</v>
      </c>
      <c r="B1040" t="s">
        <v>1074</v>
      </c>
      <c r="C1040">
        <v>41</v>
      </c>
    </row>
    <row r="1041" spans="1:3">
      <c r="A1041" t="s">
        <v>1139</v>
      </c>
      <c r="B1041" t="s">
        <v>1074</v>
      </c>
      <c r="C1041">
        <v>41</v>
      </c>
    </row>
    <row r="1042" spans="1:3">
      <c r="A1042" t="s">
        <v>1140</v>
      </c>
      <c r="B1042" t="s">
        <v>1074</v>
      </c>
      <c r="C1042">
        <v>41</v>
      </c>
    </row>
    <row r="1043" spans="1:3">
      <c r="A1043" t="s">
        <v>1141</v>
      </c>
      <c r="B1043" t="s">
        <v>1074</v>
      </c>
      <c r="C1043">
        <v>41</v>
      </c>
    </row>
    <row r="1044" spans="1:3">
      <c r="A1044" t="s">
        <v>1142</v>
      </c>
      <c r="B1044" t="s">
        <v>1074</v>
      </c>
      <c r="C1044">
        <v>41</v>
      </c>
    </row>
    <row r="1045" spans="1:3">
      <c r="A1045" t="s">
        <v>1143</v>
      </c>
      <c r="B1045" t="s">
        <v>1074</v>
      </c>
      <c r="C1045">
        <v>41</v>
      </c>
    </row>
    <row r="1046" spans="1:3">
      <c r="A1046" t="s">
        <v>1144</v>
      </c>
      <c r="B1046" t="s">
        <v>1074</v>
      </c>
      <c r="C1046">
        <v>41</v>
      </c>
    </row>
    <row r="1047" spans="1:3">
      <c r="A1047" t="s">
        <v>1145</v>
      </c>
      <c r="B1047" t="s">
        <v>1074</v>
      </c>
      <c r="C1047">
        <v>41</v>
      </c>
    </row>
    <row r="1048" spans="1:3">
      <c r="A1048" t="s">
        <v>1146</v>
      </c>
      <c r="B1048" t="s">
        <v>1074</v>
      </c>
      <c r="C1048">
        <v>41</v>
      </c>
    </row>
    <row r="1049" spans="1:3">
      <c r="A1049" t="s">
        <v>1147</v>
      </c>
      <c r="B1049" t="s">
        <v>1074</v>
      </c>
      <c r="C1049">
        <v>41</v>
      </c>
    </row>
    <row r="1050" spans="1:3">
      <c r="A1050" t="s">
        <v>1148</v>
      </c>
      <c r="B1050" t="s">
        <v>1074</v>
      </c>
      <c r="C1050">
        <v>41</v>
      </c>
    </row>
    <row r="1051" spans="1:3">
      <c r="A1051" t="s">
        <v>1149</v>
      </c>
      <c r="B1051" t="s">
        <v>1074</v>
      </c>
      <c r="C1051">
        <v>41</v>
      </c>
    </row>
    <row r="1052" spans="1:3">
      <c r="A1052" t="s">
        <v>1150</v>
      </c>
      <c r="B1052" t="s">
        <v>1074</v>
      </c>
      <c r="C1052">
        <v>41</v>
      </c>
    </row>
    <row r="1053" spans="1:3">
      <c r="A1053" t="s">
        <v>1151</v>
      </c>
      <c r="B1053" t="s">
        <v>1074</v>
      </c>
      <c r="C1053">
        <v>41</v>
      </c>
    </row>
    <row r="1054" spans="1:3">
      <c r="A1054" t="s">
        <v>1152</v>
      </c>
      <c r="B1054" t="s">
        <v>1074</v>
      </c>
      <c r="C1054">
        <v>41</v>
      </c>
    </row>
    <row r="1055" spans="1:3">
      <c r="A1055" t="s">
        <v>1153</v>
      </c>
      <c r="B1055" t="s">
        <v>1074</v>
      </c>
      <c r="C1055">
        <v>41</v>
      </c>
    </row>
    <row r="1056" spans="1:3">
      <c r="A1056" t="s">
        <v>1154</v>
      </c>
      <c r="B1056" t="s">
        <v>1074</v>
      </c>
      <c r="C1056">
        <v>41</v>
      </c>
    </row>
    <row r="1057" spans="1:3">
      <c r="A1057" t="s">
        <v>1155</v>
      </c>
      <c r="B1057" t="s">
        <v>1074</v>
      </c>
      <c r="C1057">
        <v>41</v>
      </c>
    </row>
    <row r="1058" spans="1:3">
      <c r="A1058" t="s">
        <v>1156</v>
      </c>
      <c r="B1058" t="s">
        <v>1074</v>
      </c>
      <c r="C1058">
        <v>41</v>
      </c>
    </row>
    <row r="1059" spans="1:3">
      <c r="A1059" t="s">
        <v>1157</v>
      </c>
      <c r="B1059" t="s">
        <v>1074</v>
      </c>
      <c r="C1059">
        <v>41</v>
      </c>
    </row>
    <row r="1060" spans="1:3">
      <c r="A1060" t="s">
        <v>1158</v>
      </c>
      <c r="B1060" t="s">
        <v>1074</v>
      </c>
      <c r="C1060">
        <v>41</v>
      </c>
    </row>
    <row r="1061" spans="1:3">
      <c r="A1061" t="s">
        <v>1159</v>
      </c>
      <c r="B1061" t="s">
        <v>1074</v>
      </c>
      <c r="C1061">
        <v>41</v>
      </c>
    </row>
    <row r="1062" spans="1:3">
      <c r="A1062" t="s">
        <v>1160</v>
      </c>
      <c r="B1062" t="s">
        <v>1074</v>
      </c>
      <c r="C1062">
        <v>41</v>
      </c>
    </row>
    <row r="1063" spans="1:3">
      <c r="A1063" t="s">
        <v>1161</v>
      </c>
      <c r="B1063" t="s">
        <v>1074</v>
      </c>
      <c r="C1063">
        <v>41</v>
      </c>
    </row>
    <row r="1064" spans="1:3">
      <c r="A1064" t="s">
        <v>1162</v>
      </c>
      <c r="B1064" t="s">
        <v>1074</v>
      </c>
      <c r="C1064">
        <v>41</v>
      </c>
    </row>
    <row r="1065" spans="1:3">
      <c r="A1065" t="s">
        <v>1163</v>
      </c>
      <c r="B1065" t="s">
        <v>1074</v>
      </c>
      <c r="C1065">
        <v>41</v>
      </c>
    </row>
    <row r="1066" spans="1:3">
      <c r="A1066" t="s">
        <v>1164</v>
      </c>
      <c r="B1066" t="s">
        <v>1074</v>
      </c>
      <c r="C1066">
        <v>41</v>
      </c>
    </row>
    <row r="1067" spans="1:3">
      <c r="A1067" t="s">
        <v>1165</v>
      </c>
      <c r="B1067" t="s">
        <v>1074</v>
      </c>
      <c r="C1067">
        <v>41</v>
      </c>
    </row>
    <row r="1068" spans="1:3">
      <c r="A1068" t="s">
        <v>1166</v>
      </c>
      <c r="B1068" t="s">
        <v>1074</v>
      </c>
      <c r="C1068">
        <v>41</v>
      </c>
    </row>
    <row r="1069" spans="1:3">
      <c r="A1069" t="s">
        <v>1167</v>
      </c>
      <c r="B1069" t="s">
        <v>1074</v>
      </c>
      <c r="C1069">
        <v>41</v>
      </c>
    </row>
    <row r="1070" spans="1:3">
      <c r="A1070" t="s">
        <v>1168</v>
      </c>
      <c r="B1070" t="s">
        <v>1074</v>
      </c>
      <c r="C1070">
        <v>41</v>
      </c>
    </row>
    <row r="1071" spans="1:3">
      <c r="A1071" t="s">
        <v>1169</v>
      </c>
      <c r="B1071" t="s">
        <v>1074</v>
      </c>
      <c r="C1071">
        <v>41</v>
      </c>
    </row>
    <row r="1072" spans="1:3">
      <c r="A1072" t="s">
        <v>1170</v>
      </c>
      <c r="B1072" t="s">
        <v>1074</v>
      </c>
      <c r="C1072">
        <v>41</v>
      </c>
    </row>
    <row r="1073" spans="1:3">
      <c r="A1073" t="s">
        <v>1171</v>
      </c>
      <c r="B1073" t="s">
        <v>1074</v>
      </c>
      <c r="C1073">
        <v>41</v>
      </c>
    </row>
    <row r="1074" spans="1:3">
      <c r="A1074" t="s">
        <v>1172</v>
      </c>
      <c r="B1074" t="s">
        <v>1074</v>
      </c>
      <c r="C1074">
        <v>41</v>
      </c>
    </row>
    <row r="1075" spans="1:3">
      <c r="A1075" t="s">
        <v>1173</v>
      </c>
      <c r="B1075" t="s">
        <v>1074</v>
      </c>
      <c r="C1075">
        <v>41</v>
      </c>
    </row>
    <row r="1076" spans="1:3">
      <c r="A1076" t="s">
        <v>1174</v>
      </c>
      <c r="B1076" t="s">
        <v>1074</v>
      </c>
      <c r="C1076">
        <v>41</v>
      </c>
    </row>
    <row r="1077" spans="1:3">
      <c r="A1077" t="s">
        <v>1175</v>
      </c>
      <c r="B1077" t="s">
        <v>1074</v>
      </c>
      <c r="C1077">
        <v>41</v>
      </c>
    </row>
    <row r="1078" spans="1:3">
      <c r="A1078" t="s">
        <v>1176</v>
      </c>
      <c r="B1078" t="s">
        <v>1074</v>
      </c>
      <c r="C1078">
        <v>41</v>
      </c>
    </row>
    <row r="1079" spans="1:3">
      <c r="A1079" t="s">
        <v>1177</v>
      </c>
      <c r="B1079" t="s">
        <v>1074</v>
      </c>
      <c r="C1079">
        <v>41</v>
      </c>
    </row>
    <row r="1080" spans="1:3">
      <c r="A1080" t="s">
        <v>1178</v>
      </c>
      <c r="B1080" t="s">
        <v>1074</v>
      </c>
      <c r="C1080">
        <v>41</v>
      </c>
    </row>
    <row r="1081" spans="1:3">
      <c r="A1081" t="s">
        <v>1179</v>
      </c>
      <c r="B1081" t="s">
        <v>1074</v>
      </c>
      <c r="C1081">
        <v>41</v>
      </c>
    </row>
    <row r="1082" spans="1:3">
      <c r="A1082" t="s">
        <v>1180</v>
      </c>
      <c r="B1082" t="s">
        <v>1074</v>
      </c>
      <c r="C1082">
        <v>41</v>
      </c>
    </row>
    <row r="1083" spans="1:3">
      <c r="A1083" t="s">
        <v>1181</v>
      </c>
      <c r="B1083" t="s">
        <v>1074</v>
      </c>
      <c r="C1083">
        <v>41</v>
      </c>
    </row>
    <row r="1084" spans="1:3">
      <c r="A1084" t="s">
        <v>1182</v>
      </c>
      <c r="B1084" t="s">
        <v>1074</v>
      </c>
      <c r="C1084">
        <v>41</v>
      </c>
    </row>
    <row r="1085" spans="1:3">
      <c r="A1085" t="s">
        <v>1183</v>
      </c>
      <c r="B1085" t="s">
        <v>1074</v>
      </c>
      <c r="C1085">
        <v>41</v>
      </c>
    </row>
    <row r="1086" spans="1:3">
      <c r="A1086" t="s">
        <v>1184</v>
      </c>
      <c r="B1086" t="s">
        <v>1074</v>
      </c>
      <c r="C1086">
        <v>41</v>
      </c>
    </row>
    <row r="1087" spans="1:3">
      <c r="A1087" t="s">
        <v>1185</v>
      </c>
      <c r="B1087" t="s">
        <v>1074</v>
      </c>
      <c r="C1087">
        <v>41</v>
      </c>
    </row>
    <row r="1088" spans="1:3">
      <c r="A1088" t="s">
        <v>1186</v>
      </c>
      <c r="B1088" t="s">
        <v>1074</v>
      </c>
      <c r="C1088">
        <v>41</v>
      </c>
    </row>
    <row r="1089" spans="1:3">
      <c r="A1089" t="s">
        <v>1187</v>
      </c>
      <c r="B1089" t="s">
        <v>1074</v>
      </c>
      <c r="C1089">
        <v>41</v>
      </c>
    </row>
    <row r="1090" spans="1:3">
      <c r="A1090" t="s">
        <v>1188</v>
      </c>
      <c r="B1090" t="s">
        <v>1074</v>
      </c>
      <c r="C1090">
        <v>41</v>
      </c>
    </row>
    <row r="1091" spans="1:3">
      <c r="A1091" t="s">
        <v>1189</v>
      </c>
      <c r="B1091" t="s">
        <v>1074</v>
      </c>
      <c r="C1091">
        <v>41</v>
      </c>
    </row>
    <row r="1092" spans="1:3">
      <c r="A1092" t="s">
        <v>1190</v>
      </c>
      <c r="B1092" t="s">
        <v>1074</v>
      </c>
      <c r="C1092">
        <v>41</v>
      </c>
    </row>
    <row r="1093" spans="1:3">
      <c r="A1093" t="s">
        <v>1191</v>
      </c>
      <c r="B1093" t="s">
        <v>1074</v>
      </c>
      <c r="C1093">
        <v>41</v>
      </c>
    </row>
    <row r="1094" spans="1:3">
      <c r="A1094" t="s">
        <v>1192</v>
      </c>
      <c r="B1094" t="s">
        <v>1074</v>
      </c>
      <c r="C1094">
        <v>41</v>
      </c>
    </row>
    <row r="1095" spans="1:3">
      <c r="A1095" t="s">
        <v>1193</v>
      </c>
      <c r="B1095" t="s">
        <v>1074</v>
      </c>
      <c r="C1095">
        <v>41</v>
      </c>
    </row>
    <row r="1096" spans="1:3">
      <c r="A1096" t="s">
        <v>1194</v>
      </c>
      <c r="B1096" t="s">
        <v>1074</v>
      </c>
      <c r="C1096">
        <v>41</v>
      </c>
    </row>
    <row r="1097" spans="1:3">
      <c r="A1097" t="s">
        <v>1195</v>
      </c>
      <c r="B1097" t="s">
        <v>1074</v>
      </c>
      <c r="C1097">
        <v>41</v>
      </c>
    </row>
    <row r="1098" spans="1:3">
      <c r="A1098" t="s">
        <v>1196</v>
      </c>
      <c r="B1098" t="s">
        <v>1074</v>
      </c>
      <c r="C1098">
        <v>41</v>
      </c>
    </row>
    <row r="1099" spans="1:3">
      <c r="A1099" t="s">
        <v>1197</v>
      </c>
      <c r="B1099" t="s">
        <v>1074</v>
      </c>
      <c r="C1099">
        <v>41</v>
      </c>
    </row>
    <row r="1100" spans="1:3">
      <c r="A1100" t="s">
        <v>1198</v>
      </c>
      <c r="B1100" t="s">
        <v>1074</v>
      </c>
      <c r="C1100">
        <v>41</v>
      </c>
    </row>
    <row r="1101" spans="1:3">
      <c r="A1101" t="s">
        <v>1199</v>
      </c>
      <c r="B1101" t="s">
        <v>1074</v>
      </c>
      <c r="C1101">
        <v>41</v>
      </c>
    </row>
    <row r="1102" spans="1:3">
      <c r="A1102" t="s">
        <v>1200</v>
      </c>
      <c r="B1102" t="s">
        <v>1074</v>
      </c>
      <c r="C1102">
        <v>41</v>
      </c>
    </row>
    <row r="1103" spans="1:3">
      <c r="A1103" t="s">
        <v>1201</v>
      </c>
      <c r="B1103" t="s">
        <v>1074</v>
      </c>
      <c r="C1103">
        <v>41</v>
      </c>
    </row>
    <row r="1104" spans="1:3">
      <c r="A1104" t="s">
        <v>1202</v>
      </c>
      <c r="B1104" t="s">
        <v>1074</v>
      </c>
      <c r="C1104">
        <v>41</v>
      </c>
    </row>
    <row r="1105" spans="1:3">
      <c r="A1105" t="s">
        <v>1203</v>
      </c>
      <c r="B1105" t="s">
        <v>1074</v>
      </c>
      <c r="C1105">
        <v>41</v>
      </c>
    </row>
    <row r="1106" spans="1:3">
      <c r="A1106" t="s">
        <v>1204</v>
      </c>
      <c r="B1106" t="s">
        <v>1074</v>
      </c>
      <c r="C1106">
        <v>41</v>
      </c>
    </row>
    <row r="1107" spans="1:3">
      <c r="A1107" t="s">
        <v>1205</v>
      </c>
      <c r="B1107" t="s">
        <v>1074</v>
      </c>
      <c r="C1107">
        <v>41</v>
      </c>
    </row>
    <row r="1108" spans="1:3">
      <c r="A1108" t="s">
        <v>1206</v>
      </c>
      <c r="B1108" t="s">
        <v>1074</v>
      </c>
      <c r="C1108">
        <v>41</v>
      </c>
    </row>
    <row r="1109" spans="1:3">
      <c r="A1109" t="s">
        <v>1207</v>
      </c>
      <c r="B1109" t="s">
        <v>1074</v>
      </c>
      <c r="C1109">
        <v>41</v>
      </c>
    </row>
    <row r="1110" spans="1:3">
      <c r="A1110" t="s">
        <v>1208</v>
      </c>
      <c r="B1110" t="s">
        <v>1074</v>
      </c>
      <c r="C1110">
        <v>41</v>
      </c>
    </row>
    <row r="1111" spans="1:3">
      <c r="A1111" t="s">
        <v>1209</v>
      </c>
      <c r="B1111" t="s">
        <v>1074</v>
      </c>
      <c r="C1111">
        <v>41</v>
      </c>
    </row>
    <row r="1112" spans="1:3">
      <c r="A1112" t="s">
        <v>1210</v>
      </c>
      <c r="B1112" t="s">
        <v>1074</v>
      </c>
      <c r="C1112">
        <v>41</v>
      </c>
    </row>
    <row r="1113" spans="1:3">
      <c r="A1113" t="s">
        <v>1211</v>
      </c>
      <c r="B1113" t="s">
        <v>1074</v>
      </c>
      <c r="C1113">
        <v>41</v>
      </c>
    </row>
    <row r="1114" spans="1:3">
      <c r="A1114" t="s">
        <v>1212</v>
      </c>
      <c r="B1114" t="s">
        <v>1074</v>
      </c>
      <c r="C1114">
        <v>41</v>
      </c>
    </row>
    <row r="1115" spans="1:3">
      <c r="A1115" t="s">
        <v>1213</v>
      </c>
      <c r="B1115" t="s">
        <v>1074</v>
      </c>
      <c r="C1115">
        <v>41</v>
      </c>
    </row>
    <row r="1116" spans="1:3">
      <c r="A1116" t="s">
        <v>1214</v>
      </c>
      <c r="B1116" t="s">
        <v>1074</v>
      </c>
      <c r="C1116">
        <v>41</v>
      </c>
    </row>
    <row r="1117" spans="1:3">
      <c r="A1117" t="s">
        <v>1215</v>
      </c>
      <c r="B1117" t="s">
        <v>1074</v>
      </c>
      <c r="C1117">
        <v>41</v>
      </c>
    </row>
    <row r="1118" spans="1:3">
      <c r="A1118" t="s">
        <v>1216</v>
      </c>
      <c r="B1118" t="s">
        <v>1074</v>
      </c>
      <c r="C1118">
        <v>41</v>
      </c>
    </row>
    <row r="1119" spans="1:3">
      <c r="A1119" t="s">
        <v>1217</v>
      </c>
      <c r="B1119" t="s">
        <v>1074</v>
      </c>
      <c r="C1119">
        <v>41</v>
      </c>
    </row>
    <row r="1120" spans="1:3">
      <c r="A1120" t="s">
        <v>1218</v>
      </c>
      <c r="B1120" t="s">
        <v>1074</v>
      </c>
      <c r="C1120">
        <v>41</v>
      </c>
    </row>
    <row r="1121" spans="1:3">
      <c r="A1121" t="s">
        <v>1219</v>
      </c>
      <c r="B1121" t="s">
        <v>1074</v>
      </c>
      <c r="C1121">
        <v>41</v>
      </c>
    </row>
    <row r="1122" spans="1:3">
      <c r="A1122" t="s">
        <v>1220</v>
      </c>
      <c r="B1122" t="s">
        <v>1074</v>
      </c>
      <c r="C1122">
        <v>41</v>
      </c>
    </row>
    <row r="1123" spans="1:3">
      <c r="A1123" t="s">
        <v>1221</v>
      </c>
      <c r="B1123" t="s">
        <v>1074</v>
      </c>
      <c r="C1123">
        <v>41</v>
      </c>
    </row>
    <row r="1124" spans="1:3">
      <c r="A1124" t="s">
        <v>1222</v>
      </c>
      <c r="B1124" t="s">
        <v>1074</v>
      </c>
      <c r="C1124">
        <v>41</v>
      </c>
    </row>
    <row r="1125" spans="1:3">
      <c r="A1125" t="s">
        <v>1223</v>
      </c>
      <c r="B1125" t="s">
        <v>1074</v>
      </c>
      <c r="C1125">
        <v>41</v>
      </c>
    </row>
    <row r="1126" spans="1:3">
      <c r="A1126" t="s">
        <v>1224</v>
      </c>
      <c r="B1126" t="s">
        <v>1074</v>
      </c>
      <c r="C1126">
        <v>41</v>
      </c>
    </row>
    <row r="1127" spans="1:3">
      <c r="A1127" t="s">
        <v>1225</v>
      </c>
      <c r="B1127" t="s">
        <v>1074</v>
      </c>
      <c r="C1127">
        <v>41</v>
      </c>
    </row>
    <row r="1128" spans="1:3">
      <c r="A1128" t="s">
        <v>1226</v>
      </c>
      <c r="B1128" t="s">
        <v>1074</v>
      </c>
      <c r="C1128">
        <v>41</v>
      </c>
    </row>
    <row r="1129" spans="1:3">
      <c r="A1129" t="s">
        <v>1227</v>
      </c>
      <c r="B1129" t="s">
        <v>1074</v>
      </c>
      <c r="C1129">
        <v>41</v>
      </c>
    </row>
    <row r="1130" spans="1:3">
      <c r="A1130" t="s">
        <v>1228</v>
      </c>
      <c r="B1130" t="s">
        <v>1074</v>
      </c>
      <c r="C1130">
        <v>41</v>
      </c>
    </row>
    <row r="1131" spans="1:3">
      <c r="A1131" t="s">
        <v>1229</v>
      </c>
      <c r="B1131" t="s">
        <v>1074</v>
      </c>
      <c r="C1131">
        <v>41</v>
      </c>
    </row>
    <row r="1132" spans="1:3">
      <c r="A1132" t="s">
        <v>1230</v>
      </c>
      <c r="B1132" t="s">
        <v>1074</v>
      </c>
      <c r="C1132">
        <v>41</v>
      </c>
    </row>
    <row r="1133" spans="1:3">
      <c r="A1133" t="s">
        <v>1231</v>
      </c>
      <c r="B1133" t="s">
        <v>1074</v>
      </c>
      <c r="C1133">
        <v>41</v>
      </c>
    </row>
    <row r="1134" spans="1:3">
      <c r="A1134" t="s">
        <v>1232</v>
      </c>
      <c r="B1134" t="s">
        <v>1074</v>
      </c>
      <c r="C1134">
        <v>41</v>
      </c>
    </row>
    <row r="1135" spans="1:3">
      <c r="A1135" t="s">
        <v>1233</v>
      </c>
      <c r="B1135" t="s">
        <v>1074</v>
      </c>
      <c r="C1135">
        <v>41</v>
      </c>
    </row>
    <row r="1136" spans="1:3">
      <c r="A1136" t="s">
        <v>1234</v>
      </c>
      <c r="B1136" t="s">
        <v>1074</v>
      </c>
      <c r="C1136">
        <v>41</v>
      </c>
    </row>
    <row r="1137" spans="1:3">
      <c r="A1137" t="s">
        <v>1235</v>
      </c>
      <c r="B1137" t="s">
        <v>1074</v>
      </c>
      <c r="C1137">
        <v>41</v>
      </c>
    </row>
    <row r="1138" spans="1:3">
      <c r="A1138" t="s">
        <v>1236</v>
      </c>
      <c r="B1138" t="s">
        <v>1074</v>
      </c>
      <c r="C1138">
        <v>41</v>
      </c>
    </row>
    <row r="1139" spans="1:3">
      <c r="A1139" t="s">
        <v>1237</v>
      </c>
      <c r="B1139" t="s">
        <v>1074</v>
      </c>
      <c r="C1139">
        <v>41</v>
      </c>
    </row>
    <row r="1140" spans="1:3">
      <c r="A1140" t="s">
        <v>1238</v>
      </c>
      <c r="B1140" t="s">
        <v>1074</v>
      </c>
      <c r="C1140">
        <v>41</v>
      </c>
    </row>
    <row r="1141" spans="1:3">
      <c r="A1141" t="s">
        <v>1239</v>
      </c>
      <c r="B1141" t="s">
        <v>1074</v>
      </c>
      <c r="C1141">
        <v>41</v>
      </c>
    </row>
    <row r="1142" spans="1:3">
      <c r="A1142" t="s">
        <v>1240</v>
      </c>
      <c r="B1142" t="s">
        <v>1074</v>
      </c>
      <c r="C1142">
        <v>41</v>
      </c>
    </row>
    <row r="1143" spans="1:3">
      <c r="A1143" t="s">
        <v>1241</v>
      </c>
      <c r="B1143" t="s">
        <v>1074</v>
      </c>
      <c r="C1143">
        <v>41</v>
      </c>
    </row>
    <row r="1144" spans="1:3">
      <c r="A1144" t="s">
        <v>1242</v>
      </c>
      <c r="B1144" t="s">
        <v>1074</v>
      </c>
      <c r="C1144">
        <v>41</v>
      </c>
    </row>
    <row r="1145" spans="1:3">
      <c r="A1145" t="s">
        <v>1243</v>
      </c>
      <c r="B1145" t="s">
        <v>1074</v>
      </c>
      <c r="C1145">
        <v>41</v>
      </c>
    </row>
    <row r="1146" spans="1:3">
      <c r="A1146" t="s">
        <v>1244</v>
      </c>
      <c r="B1146" t="s">
        <v>1074</v>
      </c>
      <c r="C1146">
        <v>41</v>
      </c>
    </row>
    <row r="1147" spans="1:3">
      <c r="A1147" t="s">
        <v>1245</v>
      </c>
      <c r="B1147" t="s">
        <v>1074</v>
      </c>
      <c r="C1147">
        <v>41</v>
      </c>
    </row>
    <row r="1148" spans="1:3">
      <c r="A1148" t="s">
        <v>1246</v>
      </c>
      <c r="B1148" t="s">
        <v>1074</v>
      </c>
      <c r="C1148">
        <v>41</v>
      </c>
    </row>
    <row r="1149" spans="1:3">
      <c r="A1149" t="s">
        <v>1247</v>
      </c>
      <c r="B1149" t="s">
        <v>1074</v>
      </c>
      <c r="C1149">
        <v>41</v>
      </c>
    </row>
    <row r="1150" spans="1:3">
      <c r="A1150" t="s">
        <v>1248</v>
      </c>
      <c r="B1150" t="s">
        <v>1074</v>
      </c>
      <c r="C1150">
        <v>41</v>
      </c>
    </row>
    <row r="1151" spans="1:3">
      <c r="A1151" t="s">
        <v>1249</v>
      </c>
      <c r="B1151" t="s">
        <v>1074</v>
      </c>
      <c r="C1151">
        <v>41</v>
      </c>
    </row>
    <row r="1152" spans="1:3">
      <c r="A1152" t="s">
        <v>1250</v>
      </c>
      <c r="B1152" t="s">
        <v>1074</v>
      </c>
      <c r="C1152">
        <v>41</v>
      </c>
    </row>
    <row r="1153" spans="1:3">
      <c r="A1153" t="s">
        <v>1251</v>
      </c>
      <c r="B1153" t="s">
        <v>1074</v>
      </c>
      <c r="C1153">
        <v>41</v>
      </c>
    </row>
    <row r="1154" spans="1:3">
      <c r="A1154" t="s">
        <v>1252</v>
      </c>
      <c r="B1154" t="s">
        <v>1074</v>
      </c>
      <c r="C1154">
        <v>41</v>
      </c>
    </row>
    <row r="1155" spans="1:3">
      <c r="A1155" t="s">
        <v>1253</v>
      </c>
      <c r="B1155" t="s">
        <v>1074</v>
      </c>
      <c r="C1155">
        <v>41</v>
      </c>
    </row>
    <row r="1156" spans="1:3">
      <c r="A1156" t="s">
        <v>1254</v>
      </c>
      <c r="B1156" t="s">
        <v>1074</v>
      </c>
      <c r="C1156">
        <v>41</v>
      </c>
    </row>
    <row r="1157" spans="1:3">
      <c r="A1157" t="s">
        <v>1255</v>
      </c>
      <c r="B1157" t="s">
        <v>1074</v>
      </c>
      <c r="C1157">
        <v>41</v>
      </c>
    </row>
    <row r="1158" spans="1:3">
      <c r="A1158" t="s">
        <v>1256</v>
      </c>
      <c r="B1158" t="s">
        <v>1074</v>
      </c>
      <c r="C1158">
        <v>41</v>
      </c>
    </row>
    <row r="1159" spans="1:3">
      <c r="A1159" t="s">
        <v>1257</v>
      </c>
      <c r="B1159" t="s">
        <v>1074</v>
      </c>
      <c r="C1159">
        <v>41</v>
      </c>
    </row>
    <row r="1160" spans="1:3">
      <c r="A1160" t="s">
        <v>1258</v>
      </c>
      <c r="B1160" t="s">
        <v>1074</v>
      </c>
      <c r="C1160">
        <v>41</v>
      </c>
    </row>
    <row r="1161" spans="1:3">
      <c r="A1161" t="s">
        <v>1259</v>
      </c>
      <c r="B1161" t="s">
        <v>1074</v>
      </c>
      <c r="C1161">
        <v>41</v>
      </c>
    </row>
    <row r="1162" spans="1:3">
      <c r="A1162" t="s">
        <v>1260</v>
      </c>
      <c r="B1162" t="s">
        <v>1074</v>
      </c>
      <c r="C1162">
        <v>41</v>
      </c>
    </row>
    <row r="1163" spans="1:3">
      <c r="A1163" t="s">
        <v>1261</v>
      </c>
      <c r="B1163" t="s">
        <v>1074</v>
      </c>
      <c r="C1163">
        <v>41</v>
      </c>
    </row>
    <row r="1164" spans="1:3">
      <c r="A1164" t="s">
        <v>1262</v>
      </c>
      <c r="B1164" t="s">
        <v>1074</v>
      </c>
      <c r="C1164">
        <v>41</v>
      </c>
    </row>
    <row r="1165" spans="1:3">
      <c r="A1165" t="s">
        <v>1263</v>
      </c>
      <c r="B1165" t="s">
        <v>1074</v>
      </c>
      <c r="C1165">
        <v>41</v>
      </c>
    </row>
    <row r="1166" spans="1:3">
      <c r="A1166" t="s">
        <v>1264</v>
      </c>
      <c r="B1166" t="s">
        <v>1074</v>
      </c>
      <c r="C1166">
        <v>41</v>
      </c>
    </row>
    <row r="1167" spans="1:3">
      <c r="A1167" t="s">
        <v>1265</v>
      </c>
      <c r="B1167" t="s">
        <v>1074</v>
      </c>
      <c r="C1167">
        <v>41</v>
      </c>
    </row>
    <row r="1168" spans="1:3">
      <c r="A1168" t="s">
        <v>1266</v>
      </c>
      <c r="B1168" t="s">
        <v>1074</v>
      </c>
      <c r="C1168">
        <v>41</v>
      </c>
    </row>
    <row r="1169" spans="1:3">
      <c r="A1169" t="s">
        <v>1267</v>
      </c>
      <c r="B1169" t="s">
        <v>1074</v>
      </c>
      <c r="C1169">
        <v>41</v>
      </c>
    </row>
    <row r="1170" spans="1:3">
      <c r="A1170" t="s">
        <v>1268</v>
      </c>
      <c r="B1170" t="s">
        <v>1074</v>
      </c>
      <c r="C1170">
        <v>41</v>
      </c>
    </row>
    <row r="1171" spans="1:3">
      <c r="A1171" t="s">
        <v>1269</v>
      </c>
      <c r="B1171" t="s">
        <v>1074</v>
      </c>
      <c r="C1171">
        <v>41</v>
      </c>
    </row>
    <row r="1172" spans="1:3">
      <c r="A1172" t="s">
        <v>1270</v>
      </c>
      <c r="B1172" t="s">
        <v>1074</v>
      </c>
      <c r="C1172">
        <v>41</v>
      </c>
    </row>
    <row r="1173" spans="1:3">
      <c r="A1173" t="s">
        <v>1271</v>
      </c>
      <c r="B1173" t="s">
        <v>1074</v>
      </c>
      <c r="C1173">
        <v>41</v>
      </c>
    </row>
    <row r="1174" spans="1:3">
      <c r="A1174" t="s">
        <v>1272</v>
      </c>
      <c r="B1174" t="s">
        <v>1074</v>
      </c>
      <c r="C1174">
        <v>41</v>
      </c>
    </row>
    <row r="1175" spans="1:3">
      <c r="A1175" t="s">
        <v>1273</v>
      </c>
      <c r="B1175" t="s">
        <v>1074</v>
      </c>
      <c r="C1175">
        <v>41</v>
      </c>
    </row>
    <row r="1176" spans="1:3">
      <c r="A1176" t="s">
        <v>1274</v>
      </c>
      <c r="B1176" t="s">
        <v>1074</v>
      </c>
      <c r="C1176">
        <v>41</v>
      </c>
    </row>
    <row r="1177" spans="1:3">
      <c r="A1177" t="s">
        <v>1275</v>
      </c>
      <c r="B1177" t="s">
        <v>1074</v>
      </c>
      <c r="C1177">
        <v>41</v>
      </c>
    </row>
    <row r="1178" spans="1:3">
      <c r="A1178" t="s">
        <v>1276</v>
      </c>
      <c r="B1178" t="s">
        <v>1074</v>
      </c>
      <c r="C1178">
        <v>41</v>
      </c>
    </row>
    <row r="1179" spans="1:3">
      <c r="A1179" t="s">
        <v>1277</v>
      </c>
      <c r="B1179" t="s">
        <v>1074</v>
      </c>
      <c r="C1179">
        <v>41</v>
      </c>
    </row>
    <row r="1180" spans="1:3">
      <c r="A1180" t="s">
        <v>1278</v>
      </c>
      <c r="B1180" t="s">
        <v>1074</v>
      </c>
      <c r="C1180">
        <v>41</v>
      </c>
    </row>
    <row r="1181" spans="1:3">
      <c r="A1181" t="s">
        <v>1279</v>
      </c>
      <c r="B1181" t="s">
        <v>1074</v>
      </c>
      <c r="C1181">
        <v>41</v>
      </c>
    </row>
    <row r="1182" spans="1:3">
      <c r="A1182" t="s">
        <v>1280</v>
      </c>
      <c r="B1182" t="s">
        <v>1074</v>
      </c>
      <c r="C1182">
        <v>41</v>
      </c>
    </row>
    <row r="1183" spans="1:3">
      <c r="A1183" t="s">
        <v>1281</v>
      </c>
      <c r="B1183" t="s">
        <v>1074</v>
      </c>
      <c r="C1183">
        <v>41</v>
      </c>
    </row>
    <row r="1184" spans="1:3">
      <c r="A1184" t="s">
        <v>1282</v>
      </c>
      <c r="B1184" t="s">
        <v>1074</v>
      </c>
      <c r="C1184">
        <v>41</v>
      </c>
    </row>
    <row r="1185" spans="1:3">
      <c r="A1185" t="s">
        <v>1283</v>
      </c>
      <c r="B1185" t="s">
        <v>1074</v>
      </c>
      <c r="C1185">
        <v>41</v>
      </c>
    </row>
    <row r="1186" spans="1:3">
      <c r="A1186" t="s">
        <v>1284</v>
      </c>
      <c r="B1186" t="s">
        <v>1074</v>
      </c>
      <c r="C1186">
        <v>41</v>
      </c>
    </row>
    <row r="1187" spans="1:3">
      <c r="A1187" t="s">
        <v>1285</v>
      </c>
      <c r="B1187" t="s">
        <v>1074</v>
      </c>
      <c r="C1187">
        <v>41</v>
      </c>
    </row>
    <row r="1188" spans="1:3">
      <c r="A1188" t="s">
        <v>1286</v>
      </c>
      <c r="B1188" t="s">
        <v>1074</v>
      </c>
      <c r="C1188">
        <v>41</v>
      </c>
    </row>
    <row r="1189" spans="1:3">
      <c r="A1189" t="s">
        <v>1287</v>
      </c>
      <c r="B1189" t="s">
        <v>1074</v>
      </c>
      <c r="C1189">
        <v>41</v>
      </c>
    </row>
    <row r="1190" spans="1:3">
      <c r="A1190" t="s">
        <v>1288</v>
      </c>
      <c r="B1190" t="s">
        <v>1074</v>
      </c>
      <c r="C1190">
        <v>41</v>
      </c>
    </row>
    <row r="1191" spans="1:3">
      <c r="A1191" t="s">
        <v>1289</v>
      </c>
      <c r="B1191" t="s">
        <v>1074</v>
      </c>
      <c r="C1191">
        <v>41</v>
      </c>
    </row>
    <row r="1192" spans="1:3">
      <c r="A1192" t="s">
        <v>1290</v>
      </c>
      <c r="B1192" t="s">
        <v>1074</v>
      </c>
      <c r="C1192">
        <v>41</v>
      </c>
    </row>
    <row r="1193" spans="1:3">
      <c r="A1193" t="s">
        <v>1291</v>
      </c>
      <c r="B1193" t="s">
        <v>1074</v>
      </c>
      <c r="C1193">
        <v>41</v>
      </c>
    </row>
    <row r="1194" spans="1:3">
      <c r="A1194" t="s">
        <v>1292</v>
      </c>
      <c r="B1194" t="s">
        <v>1074</v>
      </c>
      <c r="C1194">
        <v>41</v>
      </c>
    </row>
    <row r="1195" spans="1:3">
      <c r="A1195" t="s">
        <v>1293</v>
      </c>
      <c r="B1195" t="s">
        <v>1074</v>
      </c>
      <c r="C1195">
        <v>41</v>
      </c>
    </row>
    <row r="1196" spans="1:3">
      <c r="A1196" t="s">
        <v>1294</v>
      </c>
      <c r="B1196" t="s">
        <v>1074</v>
      </c>
      <c r="C1196">
        <v>41</v>
      </c>
    </row>
    <row r="1197" spans="1:3">
      <c r="A1197" t="s">
        <v>1295</v>
      </c>
      <c r="B1197" t="s">
        <v>1074</v>
      </c>
      <c r="C1197">
        <v>41</v>
      </c>
    </row>
    <row r="1198" spans="1:3">
      <c r="A1198" t="s">
        <v>1296</v>
      </c>
      <c r="B1198" t="s">
        <v>1074</v>
      </c>
      <c r="C1198">
        <v>41</v>
      </c>
    </row>
    <row r="1199" spans="1:3">
      <c r="A1199" t="s">
        <v>1297</v>
      </c>
      <c r="B1199" t="s">
        <v>1074</v>
      </c>
      <c r="C1199">
        <v>41</v>
      </c>
    </row>
    <row r="1200" spans="1:3">
      <c r="A1200" t="s">
        <v>1298</v>
      </c>
      <c r="B1200" t="s">
        <v>1074</v>
      </c>
      <c r="C1200">
        <v>41</v>
      </c>
    </row>
    <row r="1201" spans="1:3">
      <c r="A1201" t="s">
        <v>1299</v>
      </c>
      <c r="B1201" t="s">
        <v>1074</v>
      </c>
      <c r="C1201">
        <v>41</v>
      </c>
    </row>
    <row r="1202" spans="1:3">
      <c r="A1202" t="s">
        <v>1300</v>
      </c>
      <c r="B1202" t="s">
        <v>1074</v>
      </c>
      <c r="C1202">
        <v>41</v>
      </c>
    </row>
    <row r="1203" spans="1:3">
      <c r="A1203" t="s">
        <v>1301</v>
      </c>
      <c r="B1203" t="s">
        <v>1074</v>
      </c>
      <c r="C1203">
        <v>41</v>
      </c>
    </row>
    <row r="1204" spans="1:3">
      <c r="A1204" t="s">
        <v>1302</v>
      </c>
      <c r="B1204" t="s">
        <v>1074</v>
      </c>
      <c r="C1204">
        <v>41</v>
      </c>
    </row>
    <row r="1205" spans="1:3">
      <c r="A1205" t="s">
        <v>1303</v>
      </c>
      <c r="B1205" t="s">
        <v>1074</v>
      </c>
      <c r="C1205">
        <v>41</v>
      </c>
    </row>
    <row r="1206" spans="1:3">
      <c r="A1206" t="s">
        <v>1304</v>
      </c>
      <c r="B1206" t="s">
        <v>1074</v>
      </c>
      <c r="C1206">
        <v>41</v>
      </c>
    </row>
    <row r="1207" spans="1:3">
      <c r="A1207" t="s">
        <v>1305</v>
      </c>
      <c r="B1207" t="s">
        <v>1074</v>
      </c>
      <c r="C1207">
        <v>41</v>
      </c>
    </row>
    <row r="1208" spans="1:3">
      <c r="A1208" t="s">
        <v>1306</v>
      </c>
      <c r="B1208" t="s">
        <v>1074</v>
      </c>
      <c r="C1208">
        <v>41</v>
      </c>
    </row>
    <row r="1209" spans="1:3">
      <c r="A1209" t="s">
        <v>1307</v>
      </c>
      <c r="B1209" t="s">
        <v>1074</v>
      </c>
      <c r="C1209">
        <v>41</v>
      </c>
    </row>
    <row r="1210" spans="1:3">
      <c r="A1210" t="s">
        <v>1308</v>
      </c>
      <c r="B1210" t="s">
        <v>1074</v>
      </c>
      <c r="C1210">
        <v>41</v>
      </c>
    </row>
    <row r="1211" spans="1:3">
      <c r="A1211" t="s">
        <v>1309</v>
      </c>
      <c r="B1211" t="s">
        <v>1074</v>
      </c>
      <c r="C1211">
        <v>41</v>
      </c>
    </row>
    <row r="1212" spans="1:3">
      <c r="A1212" t="s">
        <v>1310</v>
      </c>
      <c r="B1212" t="s">
        <v>1074</v>
      </c>
      <c r="C1212">
        <v>41</v>
      </c>
    </row>
    <row r="1213" spans="1:3">
      <c r="A1213" t="s">
        <v>1311</v>
      </c>
      <c r="B1213" t="s">
        <v>1074</v>
      </c>
      <c r="C1213">
        <v>41</v>
      </c>
    </row>
    <row r="1214" spans="1:3">
      <c r="A1214" t="s">
        <v>1312</v>
      </c>
      <c r="B1214" t="s">
        <v>1074</v>
      </c>
      <c r="C1214">
        <v>41</v>
      </c>
    </row>
    <row r="1215" spans="1:3">
      <c r="A1215" t="s">
        <v>1313</v>
      </c>
      <c r="B1215" t="s">
        <v>1074</v>
      </c>
      <c r="C1215">
        <v>41</v>
      </c>
    </row>
    <row r="1216" spans="1:3">
      <c r="A1216" t="s">
        <v>1314</v>
      </c>
      <c r="B1216" t="s">
        <v>1074</v>
      </c>
      <c r="C1216">
        <v>41</v>
      </c>
    </row>
    <row r="1217" spans="1:3">
      <c r="A1217" t="s">
        <v>1315</v>
      </c>
      <c r="B1217" t="s">
        <v>1074</v>
      </c>
      <c r="C1217">
        <v>41</v>
      </c>
    </row>
    <row r="1218" spans="1:3">
      <c r="A1218" t="s">
        <v>1316</v>
      </c>
      <c r="B1218" t="s">
        <v>1074</v>
      </c>
      <c r="C1218">
        <v>41</v>
      </c>
    </row>
    <row r="1219" spans="1:3">
      <c r="A1219" t="s">
        <v>1317</v>
      </c>
      <c r="B1219" t="s">
        <v>1074</v>
      </c>
      <c r="C1219">
        <v>41</v>
      </c>
    </row>
    <row r="1220" spans="1:3">
      <c r="A1220" t="s">
        <v>1318</v>
      </c>
      <c r="B1220" t="s">
        <v>1074</v>
      </c>
      <c r="C1220">
        <v>41</v>
      </c>
    </row>
    <row r="1221" spans="1:3">
      <c r="A1221" t="s">
        <v>1319</v>
      </c>
      <c r="B1221" t="s">
        <v>1074</v>
      </c>
      <c r="C1221">
        <v>41</v>
      </c>
    </row>
    <row r="1222" spans="1:3">
      <c r="A1222" t="s">
        <v>1320</v>
      </c>
      <c r="B1222" t="s">
        <v>1074</v>
      </c>
      <c r="C1222">
        <v>41</v>
      </c>
    </row>
    <row r="1223" spans="1:3">
      <c r="A1223" t="s">
        <v>1321</v>
      </c>
      <c r="B1223" t="s">
        <v>1074</v>
      </c>
      <c r="C1223">
        <v>41</v>
      </c>
    </row>
    <row r="1224" spans="1:3">
      <c r="A1224" t="s">
        <v>1322</v>
      </c>
      <c r="B1224" t="s">
        <v>1074</v>
      </c>
      <c r="C1224">
        <v>41</v>
      </c>
    </row>
    <row r="1225" spans="1:3">
      <c r="A1225" t="s">
        <v>1323</v>
      </c>
      <c r="B1225" t="s">
        <v>1074</v>
      </c>
      <c r="C1225">
        <v>41</v>
      </c>
    </row>
    <row r="1226" spans="1:3">
      <c r="A1226" t="s">
        <v>1324</v>
      </c>
      <c r="B1226" t="s">
        <v>1074</v>
      </c>
      <c r="C1226">
        <v>41</v>
      </c>
    </row>
    <row r="1227" spans="1:3">
      <c r="A1227" t="s">
        <v>1325</v>
      </c>
      <c r="B1227" t="s">
        <v>1074</v>
      </c>
      <c r="C1227">
        <v>41</v>
      </c>
    </row>
    <row r="1228" spans="1:3">
      <c r="A1228" t="s">
        <v>1326</v>
      </c>
      <c r="B1228" t="s">
        <v>1074</v>
      </c>
      <c r="C1228">
        <v>41</v>
      </c>
    </row>
    <row r="1229" spans="1:3">
      <c r="A1229" t="s">
        <v>1327</v>
      </c>
      <c r="B1229" t="s">
        <v>1074</v>
      </c>
      <c r="C1229">
        <v>41</v>
      </c>
    </row>
    <row r="1230" spans="1:3">
      <c r="A1230" t="s">
        <v>1328</v>
      </c>
      <c r="B1230" t="s">
        <v>1074</v>
      </c>
      <c r="C1230">
        <v>41</v>
      </c>
    </row>
    <row r="1231" spans="1:3">
      <c r="A1231" t="s">
        <v>1329</v>
      </c>
      <c r="B1231" t="s">
        <v>1074</v>
      </c>
      <c r="C1231">
        <v>41</v>
      </c>
    </row>
    <row r="1232" spans="1:3">
      <c r="A1232" t="s">
        <v>1330</v>
      </c>
      <c r="B1232" t="s">
        <v>1074</v>
      </c>
      <c r="C1232">
        <v>41</v>
      </c>
    </row>
    <row r="1233" spans="1:3">
      <c r="A1233" t="s">
        <v>1331</v>
      </c>
      <c r="B1233" t="s">
        <v>1074</v>
      </c>
      <c r="C1233">
        <v>41</v>
      </c>
    </row>
    <row r="1234" spans="1:3">
      <c r="A1234" t="s">
        <v>1332</v>
      </c>
      <c r="B1234" t="s">
        <v>1074</v>
      </c>
      <c r="C1234">
        <v>41</v>
      </c>
    </row>
    <row r="1235" spans="1:3">
      <c r="A1235" t="s">
        <v>1333</v>
      </c>
      <c r="B1235" t="s">
        <v>1074</v>
      </c>
      <c r="C1235">
        <v>41</v>
      </c>
    </row>
    <row r="1236" spans="1:3">
      <c r="A1236" t="s">
        <v>1334</v>
      </c>
      <c r="B1236" t="s">
        <v>1074</v>
      </c>
      <c r="C1236">
        <v>41</v>
      </c>
    </row>
    <row r="1237" spans="1:3">
      <c r="A1237" t="s">
        <v>1335</v>
      </c>
      <c r="B1237" t="s">
        <v>1074</v>
      </c>
      <c r="C1237">
        <v>41</v>
      </c>
    </row>
    <row r="1238" spans="1:3">
      <c r="A1238" t="s">
        <v>1336</v>
      </c>
      <c r="B1238" t="s">
        <v>1074</v>
      </c>
      <c r="C1238">
        <v>41</v>
      </c>
    </row>
    <row r="1239" spans="1:3">
      <c r="A1239" t="s">
        <v>1337</v>
      </c>
      <c r="B1239" t="s">
        <v>1074</v>
      </c>
      <c r="C1239">
        <v>41</v>
      </c>
    </row>
    <row r="1240" spans="1:3">
      <c r="A1240" t="s">
        <v>1338</v>
      </c>
      <c r="B1240" t="s">
        <v>1074</v>
      </c>
      <c r="C1240">
        <v>41</v>
      </c>
    </row>
    <row r="1241" spans="1:3">
      <c r="A1241" t="s">
        <v>1339</v>
      </c>
      <c r="B1241" t="s">
        <v>1074</v>
      </c>
      <c r="C1241">
        <v>41</v>
      </c>
    </row>
    <row r="1242" spans="1:3">
      <c r="A1242" t="s">
        <v>1340</v>
      </c>
      <c r="B1242" t="s">
        <v>1074</v>
      </c>
      <c r="C1242">
        <v>41</v>
      </c>
    </row>
    <row r="1243" spans="1:3">
      <c r="A1243" t="s">
        <v>1341</v>
      </c>
      <c r="B1243" t="s">
        <v>1074</v>
      </c>
      <c r="C1243">
        <v>41</v>
      </c>
    </row>
    <row r="1244" spans="1:3">
      <c r="A1244" t="s">
        <v>1342</v>
      </c>
      <c r="B1244" t="s">
        <v>1074</v>
      </c>
      <c r="C1244">
        <v>41</v>
      </c>
    </row>
    <row r="1245" spans="1:3">
      <c r="A1245" t="s">
        <v>1343</v>
      </c>
      <c r="B1245" t="s">
        <v>1074</v>
      </c>
      <c r="C1245">
        <v>41</v>
      </c>
    </row>
    <row r="1246" spans="1:3">
      <c r="A1246" t="s">
        <v>1344</v>
      </c>
      <c r="B1246" t="s">
        <v>1074</v>
      </c>
      <c r="C1246">
        <v>41</v>
      </c>
    </row>
    <row r="1247" spans="1:3">
      <c r="A1247" t="s">
        <v>1345</v>
      </c>
      <c r="B1247" t="s">
        <v>1074</v>
      </c>
      <c r="C1247">
        <v>41</v>
      </c>
    </row>
    <row r="1248" spans="1:3">
      <c r="A1248" t="s">
        <v>1346</v>
      </c>
      <c r="B1248" t="s">
        <v>1074</v>
      </c>
      <c r="C1248">
        <v>41</v>
      </c>
    </row>
    <row r="1249" spans="1:3">
      <c r="A1249" t="s">
        <v>1347</v>
      </c>
      <c r="B1249" t="s">
        <v>1074</v>
      </c>
      <c r="C1249">
        <v>41</v>
      </c>
    </row>
    <row r="1250" spans="1:3">
      <c r="A1250" t="s">
        <v>1348</v>
      </c>
      <c r="B1250" t="s">
        <v>1074</v>
      </c>
      <c r="C1250">
        <v>41</v>
      </c>
    </row>
    <row r="1251" spans="1:3">
      <c r="A1251" t="s">
        <v>1349</v>
      </c>
      <c r="B1251" t="s">
        <v>1074</v>
      </c>
      <c r="C1251">
        <v>41</v>
      </c>
    </row>
    <row r="1252" spans="1:3">
      <c r="A1252" t="s">
        <v>1350</v>
      </c>
      <c r="B1252" t="s">
        <v>1074</v>
      </c>
      <c r="C1252">
        <v>41</v>
      </c>
    </row>
    <row r="1253" spans="1:3">
      <c r="A1253" t="s">
        <v>1351</v>
      </c>
      <c r="B1253" t="s">
        <v>1074</v>
      </c>
      <c r="C1253">
        <v>41</v>
      </c>
    </row>
    <row r="1254" spans="1:3">
      <c r="A1254" t="s">
        <v>1352</v>
      </c>
      <c r="B1254" t="s">
        <v>1074</v>
      </c>
      <c r="C1254">
        <v>41</v>
      </c>
    </row>
    <row r="1255" spans="1:3">
      <c r="A1255" t="s">
        <v>1353</v>
      </c>
      <c r="B1255" t="s">
        <v>1074</v>
      </c>
      <c r="C1255">
        <v>41</v>
      </c>
    </row>
    <row r="1256" spans="1:3">
      <c r="A1256" t="s">
        <v>1354</v>
      </c>
      <c r="B1256" t="s">
        <v>1074</v>
      </c>
      <c r="C1256">
        <v>41</v>
      </c>
    </row>
    <row r="1257" spans="1:3">
      <c r="A1257" t="s">
        <v>1355</v>
      </c>
      <c r="B1257" t="s">
        <v>1074</v>
      </c>
      <c r="C1257">
        <v>41</v>
      </c>
    </row>
    <row r="1258" spans="1:3">
      <c r="A1258" t="s">
        <v>1356</v>
      </c>
      <c r="B1258" t="s">
        <v>1074</v>
      </c>
      <c r="C1258">
        <v>41</v>
      </c>
    </row>
    <row r="1259" spans="1:3">
      <c r="A1259" t="s">
        <v>1357</v>
      </c>
      <c r="B1259" t="s">
        <v>1074</v>
      </c>
      <c r="C1259">
        <v>41</v>
      </c>
    </row>
    <row r="1260" spans="1:3">
      <c r="A1260" t="s">
        <v>1358</v>
      </c>
      <c r="B1260" t="s">
        <v>1074</v>
      </c>
      <c r="C1260">
        <v>41</v>
      </c>
    </row>
    <row r="1261" spans="1:3">
      <c r="A1261" t="s">
        <v>1359</v>
      </c>
      <c r="B1261" t="s">
        <v>1074</v>
      </c>
      <c r="C1261">
        <v>41</v>
      </c>
    </row>
    <row r="1262" spans="1:3">
      <c r="A1262" t="s">
        <v>1360</v>
      </c>
      <c r="B1262" t="s">
        <v>1074</v>
      </c>
      <c r="C1262">
        <v>41</v>
      </c>
    </row>
    <row r="1263" spans="1:3">
      <c r="A1263" t="s">
        <v>1361</v>
      </c>
      <c r="B1263" t="s">
        <v>1074</v>
      </c>
      <c r="C1263">
        <v>41</v>
      </c>
    </row>
    <row r="1264" spans="1:3">
      <c r="A1264" t="s">
        <v>1362</v>
      </c>
      <c r="B1264" t="s">
        <v>1074</v>
      </c>
      <c r="C1264">
        <v>41</v>
      </c>
    </row>
    <row r="1265" spans="1:3">
      <c r="A1265" t="s">
        <v>1363</v>
      </c>
      <c r="B1265" t="s">
        <v>1074</v>
      </c>
      <c r="C1265">
        <v>41</v>
      </c>
    </row>
    <row r="1266" spans="1:3">
      <c r="A1266" t="s">
        <v>1364</v>
      </c>
      <c r="B1266" t="s">
        <v>1074</v>
      </c>
      <c r="C1266">
        <v>41</v>
      </c>
    </row>
    <row r="1267" spans="1:3">
      <c r="A1267" t="s">
        <v>1365</v>
      </c>
      <c r="B1267" t="s">
        <v>1074</v>
      </c>
      <c r="C1267">
        <v>41</v>
      </c>
    </row>
    <row r="1268" spans="1:3">
      <c r="A1268" t="s">
        <v>1366</v>
      </c>
      <c r="B1268" t="s">
        <v>1074</v>
      </c>
      <c r="C1268">
        <v>41</v>
      </c>
    </row>
    <row r="1269" spans="1:3">
      <c r="A1269" t="s">
        <v>1367</v>
      </c>
      <c r="B1269" t="s">
        <v>1074</v>
      </c>
      <c r="C1269">
        <v>41</v>
      </c>
    </row>
    <row r="1270" spans="1:3">
      <c r="A1270" t="s">
        <v>1368</v>
      </c>
      <c r="B1270" t="s">
        <v>1074</v>
      </c>
      <c r="C1270">
        <v>41</v>
      </c>
    </row>
    <row r="1271" spans="1:3">
      <c r="A1271" t="s">
        <v>1369</v>
      </c>
      <c r="B1271" t="s">
        <v>1074</v>
      </c>
      <c r="C1271">
        <v>41</v>
      </c>
    </row>
    <row r="1272" spans="1:3">
      <c r="A1272" t="s">
        <v>1370</v>
      </c>
      <c r="B1272" t="s">
        <v>1074</v>
      </c>
      <c r="C1272">
        <v>41</v>
      </c>
    </row>
    <row r="1273" spans="1:3">
      <c r="A1273" t="s">
        <v>1371</v>
      </c>
      <c r="B1273" t="s">
        <v>1074</v>
      </c>
      <c r="C1273">
        <v>41</v>
      </c>
    </row>
    <row r="1274" spans="1:3">
      <c r="A1274" t="s">
        <v>1372</v>
      </c>
      <c r="B1274" t="s">
        <v>1074</v>
      </c>
      <c r="C1274">
        <v>41</v>
      </c>
    </row>
    <row r="1275" spans="1:3">
      <c r="A1275" t="s">
        <v>1373</v>
      </c>
      <c r="B1275" t="s">
        <v>1074</v>
      </c>
      <c r="C1275">
        <v>41</v>
      </c>
    </row>
    <row r="1276" spans="1:3">
      <c r="A1276" t="s">
        <v>1374</v>
      </c>
      <c r="B1276" t="s">
        <v>1074</v>
      </c>
      <c r="C1276">
        <v>41</v>
      </c>
    </row>
    <row r="1277" spans="1:3">
      <c r="A1277" t="s">
        <v>1375</v>
      </c>
      <c r="B1277" t="s">
        <v>1074</v>
      </c>
      <c r="C1277">
        <v>41</v>
      </c>
    </row>
    <row r="1278" spans="1:3">
      <c r="A1278" t="s">
        <v>1376</v>
      </c>
      <c r="B1278" t="s">
        <v>1074</v>
      </c>
      <c r="C1278">
        <v>41</v>
      </c>
    </row>
    <row r="1279" spans="1:3">
      <c r="A1279" t="s">
        <v>1377</v>
      </c>
      <c r="B1279" t="s">
        <v>1074</v>
      </c>
      <c r="C1279">
        <v>41</v>
      </c>
    </row>
    <row r="1280" spans="1:3">
      <c r="A1280" t="s">
        <v>1378</v>
      </c>
      <c r="B1280" t="s">
        <v>1074</v>
      </c>
      <c r="C1280">
        <v>41</v>
      </c>
    </row>
    <row r="1281" spans="1:3">
      <c r="A1281" t="s">
        <v>1379</v>
      </c>
      <c r="B1281" t="s">
        <v>1074</v>
      </c>
      <c r="C1281">
        <v>41</v>
      </c>
    </row>
    <row r="1282" spans="1:3">
      <c r="A1282" t="s">
        <v>1380</v>
      </c>
      <c r="B1282" t="s">
        <v>1074</v>
      </c>
      <c r="C1282">
        <v>41</v>
      </c>
    </row>
    <row r="1283" spans="1:3">
      <c r="A1283" t="s">
        <v>1381</v>
      </c>
      <c r="B1283" t="s">
        <v>1074</v>
      </c>
      <c r="C1283">
        <v>41</v>
      </c>
    </row>
    <row r="1284" spans="1:3">
      <c r="A1284" t="s">
        <v>1382</v>
      </c>
      <c r="B1284" t="s">
        <v>1074</v>
      </c>
      <c r="C1284">
        <v>41</v>
      </c>
    </row>
    <row r="1285" spans="1:3">
      <c r="A1285" t="s">
        <v>1383</v>
      </c>
      <c r="B1285" t="s">
        <v>1074</v>
      </c>
      <c r="C1285">
        <v>41</v>
      </c>
    </row>
    <row r="1286" spans="1:3">
      <c r="A1286" t="s">
        <v>1384</v>
      </c>
      <c r="B1286" t="s">
        <v>1074</v>
      </c>
      <c r="C1286">
        <v>41</v>
      </c>
    </row>
    <row r="1287" spans="1:3">
      <c r="A1287" t="s">
        <v>1385</v>
      </c>
      <c r="B1287" t="s">
        <v>1074</v>
      </c>
      <c r="C1287">
        <v>41</v>
      </c>
    </row>
    <row r="1288" spans="1:3">
      <c r="A1288" t="s">
        <v>1386</v>
      </c>
      <c r="B1288" t="s">
        <v>1074</v>
      </c>
      <c r="C1288">
        <v>41</v>
      </c>
    </row>
    <row r="1289" spans="1:3">
      <c r="A1289" t="s">
        <v>1387</v>
      </c>
      <c r="B1289" t="s">
        <v>1074</v>
      </c>
      <c r="C1289">
        <v>41</v>
      </c>
    </row>
    <row r="1290" spans="1:3">
      <c r="A1290" t="s">
        <v>1388</v>
      </c>
      <c r="B1290" t="s">
        <v>1074</v>
      </c>
      <c r="C1290">
        <v>41</v>
      </c>
    </row>
    <row r="1291" spans="1:3">
      <c r="A1291" t="s">
        <v>1389</v>
      </c>
      <c r="B1291" t="s">
        <v>1074</v>
      </c>
      <c r="C1291">
        <v>41</v>
      </c>
    </row>
    <row r="1292" spans="1:3">
      <c r="A1292" t="s">
        <v>1390</v>
      </c>
      <c r="B1292" t="s">
        <v>1074</v>
      </c>
      <c r="C1292">
        <v>41</v>
      </c>
    </row>
    <row r="1293" spans="1:3">
      <c r="A1293" t="s">
        <v>1391</v>
      </c>
      <c r="B1293" t="s">
        <v>1074</v>
      </c>
      <c r="C1293">
        <v>41</v>
      </c>
    </row>
    <row r="1294" spans="1:3">
      <c r="A1294" t="s">
        <v>1392</v>
      </c>
      <c r="B1294" t="s">
        <v>1074</v>
      </c>
      <c r="C1294">
        <v>41</v>
      </c>
    </row>
    <row r="1295" spans="1:3">
      <c r="A1295" t="s">
        <v>1393</v>
      </c>
      <c r="B1295" t="s">
        <v>1074</v>
      </c>
      <c r="C1295">
        <v>41</v>
      </c>
    </row>
    <row r="1296" spans="1:3">
      <c r="A1296" t="s">
        <v>1394</v>
      </c>
      <c r="B1296" t="s">
        <v>1074</v>
      </c>
      <c r="C1296">
        <v>41</v>
      </c>
    </row>
    <row r="1297" spans="1:3">
      <c r="A1297" t="s">
        <v>1395</v>
      </c>
      <c r="B1297" t="s">
        <v>1074</v>
      </c>
      <c r="C1297">
        <v>41</v>
      </c>
    </row>
    <row r="1298" spans="1:3">
      <c r="A1298" t="s">
        <v>1396</v>
      </c>
      <c r="B1298" t="s">
        <v>1074</v>
      </c>
      <c r="C1298">
        <v>41</v>
      </c>
    </row>
    <row r="1299" spans="1:3">
      <c r="A1299" t="s">
        <v>1397</v>
      </c>
      <c r="B1299" t="s">
        <v>1074</v>
      </c>
      <c r="C1299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662</vt:i4>
      </vt:variant>
    </vt:vector>
  </HeadingPairs>
  <TitlesOfParts>
    <vt:vector size="667" baseType="lpstr">
      <vt:lpstr>Léame</vt:lpstr>
      <vt:lpstr>Criterios</vt:lpstr>
      <vt:lpstr>Objetivos</vt:lpstr>
      <vt:lpstr>Plan</vt:lpstr>
      <vt:lpstr>Árbol</vt:lpstr>
      <vt:lpstr>pa_alfa</vt:lpstr>
      <vt:lpstr>pa_atipicos</vt:lpstr>
      <vt:lpstr>pa_claves</vt:lpstr>
      <vt:lpstr>pa_colas</vt:lpstr>
      <vt:lpstr>pa_completo_10</vt:lpstr>
      <vt:lpstr>pa_completo_11</vt:lpstr>
      <vt:lpstr>pa_completo_12</vt:lpstr>
      <vt:lpstr>pa_completo_13</vt:lpstr>
      <vt:lpstr>pa_completo_14</vt:lpstr>
      <vt:lpstr>pa_completo_15</vt:lpstr>
      <vt:lpstr>pa_completo_16</vt:lpstr>
      <vt:lpstr>pa_completo_17</vt:lpstr>
      <vt:lpstr>pa_completo_18</vt:lpstr>
      <vt:lpstr>pa_completo_19</vt:lpstr>
      <vt:lpstr>pa_completo_1</vt:lpstr>
      <vt:lpstr>pa_completo_20</vt:lpstr>
      <vt:lpstr>pa_completo_2</vt:lpstr>
      <vt:lpstr>pa_completo_3</vt:lpstr>
      <vt:lpstr>pa_completo_4</vt:lpstr>
      <vt:lpstr>pa_completo_5</vt:lpstr>
      <vt:lpstr>pa_completo_6</vt:lpstr>
      <vt:lpstr>pa_completo_7</vt:lpstr>
      <vt:lpstr>pa_completo_8</vt:lpstr>
      <vt:lpstr>pa_completo_9</vt:lpstr>
      <vt:lpstr>pa_faltan_10</vt:lpstr>
      <vt:lpstr>pa_faltan_11</vt:lpstr>
      <vt:lpstr>pa_faltan_12</vt:lpstr>
      <vt:lpstr>pa_faltan_13</vt:lpstr>
      <vt:lpstr>pa_faltan_14</vt:lpstr>
      <vt:lpstr>pa_faltan_15</vt:lpstr>
      <vt:lpstr>pa_faltan_16</vt:lpstr>
      <vt:lpstr>pa_faltan_17</vt:lpstr>
      <vt:lpstr>pa_faltan_18</vt:lpstr>
      <vt:lpstr>pa_faltan_19</vt:lpstr>
      <vt:lpstr>pa_faltan_1</vt:lpstr>
      <vt:lpstr>pa_faltan_20</vt:lpstr>
      <vt:lpstr>pa_faltan_2</vt:lpstr>
      <vt:lpstr>pa_faltan_3</vt:lpstr>
      <vt:lpstr>pa_faltan_4</vt:lpstr>
      <vt:lpstr>pa_faltan_5</vt:lpstr>
      <vt:lpstr>pa_faltan_6</vt:lpstr>
      <vt:lpstr>pa_faltan_7</vt:lpstr>
      <vt:lpstr>pa_faltan_8</vt:lpstr>
      <vt:lpstr>pa_faltan_9</vt:lpstr>
      <vt:lpstr>pa_faltantes</vt:lpstr>
      <vt:lpstr>pa_fila_10</vt:lpstr>
      <vt:lpstr>pa_fila_11</vt:lpstr>
      <vt:lpstr>pa_fila_12</vt:lpstr>
      <vt:lpstr>pa_fila_13</vt:lpstr>
      <vt:lpstr>pa_fila_14</vt:lpstr>
      <vt:lpstr>pa_fila_15</vt:lpstr>
      <vt:lpstr>pa_fila_16</vt:lpstr>
      <vt:lpstr>pa_fila_17</vt:lpstr>
      <vt:lpstr>pa_fila_18</vt:lpstr>
      <vt:lpstr>pa_fila_19</vt:lpstr>
      <vt:lpstr>pa_fila_1</vt:lpstr>
      <vt:lpstr>pa_fila_20</vt:lpstr>
      <vt:lpstr>pa_fila_2</vt:lpstr>
      <vt:lpstr>pa_fila_3</vt:lpstr>
      <vt:lpstr>pa_fila_4</vt:lpstr>
      <vt:lpstr>pa_fila_5</vt:lpstr>
      <vt:lpstr>pa_fila_6</vt:lpstr>
      <vt:lpstr>pa_fila_7</vt:lpstr>
      <vt:lpstr>pa_fila_8</vt:lpstr>
      <vt:lpstr>pa_fila_9</vt:lpstr>
      <vt:lpstr>pa_forma_10</vt:lpstr>
      <vt:lpstr>pa_forma_11</vt:lpstr>
      <vt:lpstr>pa_forma_12</vt:lpstr>
      <vt:lpstr>pa_forma_13</vt:lpstr>
      <vt:lpstr>pa_forma_14</vt:lpstr>
      <vt:lpstr>pa_forma_15</vt:lpstr>
      <vt:lpstr>pa_forma_16</vt:lpstr>
      <vt:lpstr>pa_forma_17</vt:lpstr>
      <vt:lpstr>pa_forma_18</vt:lpstr>
      <vt:lpstr>pa_forma_19</vt:lpstr>
      <vt:lpstr>pa_forma_1</vt:lpstr>
      <vt:lpstr>pa_forma_20</vt:lpstr>
      <vt:lpstr>pa_forma_2</vt:lpstr>
      <vt:lpstr>pa_forma_3</vt:lpstr>
      <vt:lpstr>pa_forma_4</vt:lpstr>
      <vt:lpstr>pa_forma_5</vt:lpstr>
      <vt:lpstr>pa_forma_6</vt:lpstr>
      <vt:lpstr>pa_forma_7</vt:lpstr>
      <vt:lpstr>pa_forma_8</vt:lpstr>
      <vt:lpstr>pa_forma_9</vt:lpstr>
      <vt:lpstr>pa_grupos_10</vt:lpstr>
      <vt:lpstr>pa_grupos_11</vt:lpstr>
      <vt:lpstr>pa_grupos_12</vt:lpstr>
      <vt:lpstr>pa_grupos_13</vt:lpstr>
      <vt:lpstr>pa_grupos_14</vt:lpstr>
      <vt:lpstr>pa_grupos_15</vt:lpstr>
      <vt:lpstr>pa_grupos_16</vt:lpstr>
      <vt:lpstr>pa_grupos_17</vt:lpstr>
      <vt:lpstr>pa_grupos_18</vt:lpstr>
      <vt:lpstr>pa_grupos_19</vt:lpstr>
      <vt:lpstr>pa_grupos_1</vt:lpstr>
      <vt:lpstr>pa_grupos_20</vt:lpstr>
      <vt:lpstr>pa_grupos_2</vt:lpstr>
      <vt:lpstr>pa_grupos_3</vt:lpstr>
      <vt:lpstr>pa_grupos_4</vt:lpstr>
      <vt:lpstr>pa_grupos_5</vt:lpstr>
      <vt:lpstr>pa_grupos_6</vt:lpstr>
      <vt:lpstr>pa_grupos_7</vt:lpstr>
      <vt:lpstr>pa_grupos_8</vt:lpstr>
      <vt:lpstr>pa_grupos_9</vt:lpstr>
      <vt:lpstr>pa_hipotesis_10</vt:lpstr>
      <vt:lpstr>pa_hipotesis_11</vt:lpstr>
      <vt:lpstr>pa_hipotesis_12</vt:lpstr>
      <vt:lpstr>pa_hipotesis_13</vt:lpstr>
      <vt:lpstr>pa_hipotesis_14</vt:lpstr>
      <vt:lpstr>pa_hipotesis_15</vt:lpstr>
      <vt:lpstr>pa_hipotesis_16</vt:lpstr>
      <vt:lpstr>pa_hipotesis_17</vt:lpstr>
      <vt:lpstr>pa_hipotesis_18</vt:lpstr>
      <vt:lpstr>pa_hipotesis_19</vt:lpstr>
      <vt:lpstr>pa_hipotesis_1</vt:lpstr>
      <vt:lpstr>pa_hipotesis_20</vt:lpstr>
      <vt:lpstr>pa_hipotesis_2</vt:lpstr>
      <vt:lpstr>pa_hipotesis_3</vt:lpstr>
      <vt:lpstr>pa_hipotesis_4</vt:lpstr>
      <vt:lpstr>pa_hipotesis_5</vt:lpstr>
      <vt:lpstr>pa_hipotesis_6</vt:lpstr>
      <vt:lpstr>pa_hipotesis_7</vt:lpstr>
      <vt:lpstr>pa_hipotesis_8</vt:lpstr>
      <vt:lpstr>pa_hipotesis_9</vt:lpstr>
      <vt:lpstr>pa_hoja_10</vt:lpstr>
      <vt:lpstr>pa_hoja_11</vt:lpstr>
      <vt:lpstr>pa_hoja_12</vt:lpstr>
      <vt:lpstr>pa_hoja_13</vt:lpstr>
      <vt:lpstr>pa_hoja_14</vt:lpstr>
      <vt:lpstr>pa_hoja_15</vt:lpstr>
      <vt:lpstr>pa_hoja_16</vt:lpstr>
      <vt:lpstr>pa_hoja_17</vt:lpstr>
      <vt:lpstr>pa_hoja_18</vt:lpstr>
      <vt:lpstr>pa_hoja_19</vt:lpstr>
      <vt:lpstr>pa_hoja_1</vt:lpstr>
      <vt:lpstr>pa_hoja_20</vt:lpstr>
      <vt:lpstr>pa_hoja_2</vt:lpstr>
      <vt:lpstr>pa_hoja_3</vt:lpstr>
      <vt:lpstr>pa_hoja_4</vt:lpstr>
      <vt:lpstr>pa_hoja_5</vt:lpstr>
      <vt:lpstr>pa_hoja_6</vt:lpstr>
      <vt:lpstr>pa_hoja_7</vt:lpstr>
      <vt:lpstr>pa_hoja_8</vt:lpstr>
      <vt:lpstr>pa_hoja_9</vt:lpstr>
      <vt:lpstr>pa_hojas</vt:lpstr>
      <vt:lpstr>pa_mascara_10</vt:lpstr>
      <vt:lpstr>pa_mascara_11</vt:lpstr>
      <vt:lpstr>pa_mascara_12</vt:lpstr>
      <vt:lpstr>pa_mascara_13</vt:lpstr>
      <vt:lpstr>pa_mascara_14</vt:lpstr>
      <vt:lpstr>pa_mascara_15</vt:lpstr>
      <vt:lpstr>pa_mascara_16</vt:lpstr>
      <vt:lpstr>pa_mascara_17</vt:lpstr>
      <vt:lpstr>pa_mascara_18</vt:lpstr>
      <vt:lpstr>pa_mascara_19</vt:lpstr>
      <vt:lpstr>pa_mascara_1</vt:lpstr>
      <vt:lpstr>pa_mascara_20</vt:lpstr>
      <vt:lpstr>pa_mascara_2</vt:lpstr>
      <vt:lpstr>pa_mascara_3</vt:lpstr>
      <vt:lpstr>pa_mascara_4</vt:lpstr>
      <vt:lpstr>pa_mascara_5</vt:lpstr>
      <vt:lpstr>pa_mascara_6</vt:lpstr>
      <vt:lpstr>pa_mascara_7</vt:lpstr>
      <vt:lpstr>pa_mascara_8</vt:lpstr>
      <vt:lpstr>pa_mascara_9</vt:lpstr>
      <vt:lpstr>pa_mascaras</vt:lpstr>
      <vt:lpstr>pa_multiples</vt:lpstr>
      <vt:lpstr>pa_n_10</vt:lpstr>
      <vt:lpstr>pa_n_11</vt:lpstr>
      <vt:lpstr>pa_n_12</vt:lpstr>
      <vt:lpstr>pa_n_13</vt:lpstr>
      <vt:lpstr>pa_n_14</vt:lpstr>
      <vt:lpstr>pa_n_15</vt:lpstr>
      <vt:lpstr>pa_n_16</vt:lpstr>
      <vt:lpstr>pa_n_17</vt:lpstr>
      <vt:lpstr>pa_n_18</vt:lpstr>
      <vt:lpstr>pa_n_19</vt:lpstr>
      <vt:lpstr>pa_n_1</vt:lpstr>
      <vt:lpstr>pa_n_20</vt:lpstr>
      <vt:lpstr>pa_n_2</vt:lpstr>
      <vt:lpstr>pa_n_3</vt:lpstr>
      <vt:lpstr>pa_n_4</vt:lpstr>
      <vt:lpstr>pa_n_5</vt:lpstr>
      <vt:lpstr>pa_n_6</vt:lpstr>
      <vt:lpstr>pa_n_7</vt:lpstr>
      <vt:lpstr>pa_n_8</vt:lpstr>
      <vt:lpstr>pa_n_9</vt:lpstr>
      <vt:lpstr>pa_objetivo_10</vt:lpstr>
      <vt:lpstr>pa_objetivo_11</vt:lpstr>
      <vt:lpstr>pa_objetivo_12</vt:lpstr>
      <vt:lpstr>pa_objetivo_13</vt:lpstr>
      <vt:lpstr>pa_objetivo_14</vt:lpstr>
      <vt:lpstr>pa_objetivo_15</vt:lpstr>
      <vt:lpstr>pa_objetivo_16</vt:lpstr>
      <vt:lpstr>pa_objetivo_17</vt:lpstr>
      <vt:lpstr>pa_objetivo_18</vt:lpstr>
      <vt:lpstr>pa_objetivo_19</vt:lpstr>
      <vt:lpstr>pa_objetivo_1</vt:lpstr>
      <vt:lpstr>pa_objetivo_20</vt:lpstr>
      <vt:lpstr>pa_objetivo_2</vt:lpstr>
      <vt:lpstr>pa_objetivo_3</vt:lpstr>
      <vt:lpstr>pa_objetivo_4</vt:lpstr>
      <vt:lpstr>pa_objetivo_5</vt:lpstr>
      <vt:lpstr>pa_objetivo_6</vt:lpstr>
      <vt:lpstr>pa_objetivo_7</vt:lpstr>
      <vt:lpstr>pa_objetivo_8</vt:lpstr>
      <vt:lpstr>pa_objetivo_9</vt:lpstr>
      <vt:lpstr>pa_objetivo_texto_10</vt:lpstr>
      <vt:lpstr>pa_objetivo_texto_11</vt:lpstr>
      <vt:lpstr>pa_objetivo_texto_12</vt:lpstr>
      <vt:lpstr>pa_objetivo_texto_13</vt:lpstr>
      <vt:lpstr>pa_objetivo_texto_14</vt:lpstr>
      <vt:lpstr>pa_objetivo_texto_15</vt:lpstr>
      <vt:lpstr>pa_objetivo_texto_16</vt:lpstr>
      <vt:lpstr>pa_objetivo_texto_17</vt:lpstr>
      <vt:lpstr>pa_objetivo_texto_18</vt:lpstr>
      <vt:lpstr>pa_objetivo_texto_19</vt:lpstr>
      <vt:lpstr>pa_objetivo_texto_1</vt:lpstr>
      <vt:lpstr>pa_objetivo_texto_20</vt:lpstr>
      <vt:lpstr>pa_objetivo_texto_2</vt:lpstr>
      <vt:lpstr>pa_objetivo_texto_3</vt:lpstr>
      <vt:lpstr>pa_objetivo_texto_4</vt:lpstr>
      <vt:lpstr>pa_objetivo_texto_5</vt:lpstr>
      <vt:lpstr>pa_objetivo_texto_6</vt:lpstr>
      <vt:lpstr>pa_objetivo_texto_7</vt:lpstr>
      <vt:lpstr>pa_objetivo_texto_8</vt:lpstr>
      <vt:lpstr>pa_objetivo_texto_9</vt:lpstr>
      <vt:lpstr>pa_out_advertencia_10</vt:lpstr>
      <vt:lpstr>pa_out_advertencia_11</vt:lpstr>
      <vt:lpstr>pa_out_advertencia_12</vt:lpstr>
      <vt:lpstr>pa_out_advertencia_13</vt:lpstr>
      <vt:lpstr>pa_out_advertencia_14</vt:lpstr>
      <vt:lpstr>pa_out_advertencia_15</vt:lpstr>
      <vt:lpstr>pa_out_advertencia_16</vt:lpstr>
      <vt:lpstr>pa_out_advertencia_17</vt:lpstr>
      <vt:lpstr>pa_out_advertencia_18</vt:lpstr>
      <vt:lpstr>pa_out_advertencia_19</vt:lpstr>
      <vt:lpstr>pa_out_advertencia_1</vt:lpstr>
      <vt:lpstr>pa_out_advertencia_20</vt:lpstr>
      <vt:lpstr>pa_out_advertencia_2</vt:lpstr>
      <vt:lpstr>pa_out_advertencia_3</vt:lpstr>
      <vt:lpstr>pa_out_advertencia_4</vt:lpstr>
      <vt:lpstr>pa_out_advertencia_5</vt:lpstr>
      <vt:lpstr>pa_out_advertencia_6</vt:lpstr>
      <vt:lpstr>pa_out_advertencia_7</vt:lpstr>
      <vt:lpstr>pa_out_advertencia_8</vt:lpstr>
      <vt:lpstr>pa_out_advertencia_9</vt:lpstr>
      <vt:lpstr>pa_out_alternativa_10</vt:lpstr>
      <vt:lpstr>pa_out_alternativa_11</vt:lpstr>
      <vt:lpstr>pa_out_alternativa_12</vt:lpstr>
      <vt:lpstr>pa_out_alternativa_13</vt:lpstr>
      <vt:lpstr>pa_out_alternativa_14</vt:lpstr>
      <vt:lpstr>pa_out_alternativa_15</vt:lpstr>
      <vt:lpstr>pa_out_alternativa_16</vt:lpstr>
      <vt:lpstr>pa_out_alternativa_17</vt:lpstr>
      <vt:lpstr>pa_out_alternativa_18</vt:lpstr>
      <vt:lpstr>pa_out_alternativa_19</vt:lpstr>
      <vt:lpstr>pa_out_alternativa_1</vt:lpstr>
      <vt:lpstr>pa_out_alternativa_20</vt:lpstr>
      <vt:lpstr>pa_out_alternativa_2</vt:lpstr>
      <vt:lpstr>pa_out_alternativa_3</vt:lpstr>
      <vt:lpstr>pa_out_alternativa_4</vt:lpstr>
      <vt:lpstr>pa_out_alternativa_5</vt:lpstr>
      <vt:lpstr>pa_out_alternativa_6</vt:lpstr>
      <vt:lpstr>pa_out_alternativa_7</vt:lpstr>
      <vt:lpstr>pa_out_alternativa_8</vt:lpstr>
      <vt:lpstr>pa_out_alternativa_9</vt:lpstr>
      <vt:lpstr>pa_out_codigo_r_10</vt:lpstr>
      <vt:lpstr>pa_out_codigo_r_11</vt:lpstr>
      <vt:lpstr>pa_out_codigo_r_12</vt:lpstr>
      <vt:lpstr>pa_out_codigo_r_13</vt:lpstr>
      <vt:lpstr>pa_out_codigo_r_14</vt:lpstr>
      <vt:lpstr>pa_out_codigo_r_15</vt:lpstr>
      <vt:lpstr>pa_out_codigo_r_16</vt:lpstr>
      <vt:lpstr>pa_out_codigo_r_17</vt:lpstr>
      <vt:lpstr>pa_out_codigo_r_18</vt:lpstr>
      <vt:lpstr>pa_out_codigo_r_19</vt:lpstr>
      <vt:lpstr>pa_out_codigo_r_1</vt:lpstr>
      <vt:lpstr>pa_out_codigo_r_20</vt:lpstr>
      <vt:lpstr>pa_out_codigo_r_2</vt:lpstr>
      <vt:lpstr>pa_out_codigo_r_3</vt:lpstr>
      <vt:lpstr>pa_out_codigo_r_4</vt:lpstr>
      <vt:lpstr>pa_out_codigo_r_5</vt:lpstr>
      <vt:lpstr>pa_out_codigo_r_6</vt:lpstr>
      <vt:lpstr>pa_out_codigo_r_7</vt:lpstr>
      <vt:lpstr>pa_out_codigo_r_8</vt:lpstr>
      <vt:lpstr>pa_out_codigo_r_9</vt:lpstr>
      <vt:lpstr>pa_out_porque_10</vt:lpstr>
      <vt:lpstr>pa_out_porque_11</vt:lpstr>
      <vt:lpstr>pa_out_porque_12</vt:lpstr>
      <vt:lpstr>pa_out_porque_13</vt:lpstr>
      <vt:lpstr>pa_out_porque_14</vt:lpstr>
      <vt:lpstr>pa_out_porque_15</vt:lpstr>
      <vt:lpstr>pa_out_porque_16</vt:lpstr>
      <vt:lpstr>pa_out_porque_17</vt:lpstr>
      <vt:lpstr>pa_out_porque_18</vt:lpstr>
      <vt:lpstr>pa_out_porque_19</vt:lpstr>
      <vt:lpstr>pa_out_porque_1</vt:lpstr>
      <vt:lpstr>pa_out_porque_20</vt:lpstr>
      <vt:lpstr>pa_out_porque_2</vt:lpstr>
      <vt:lpstr>pa_out_porque_3</vt:lpstr>
      <vt:lpstr>pa_out_porque_4</vt:lpstr>
      <vt:lpstr>pa_out_porque_5</vt:lpstr>
      <vt:lpstr>pa_out_porque_6</vt:lpstr>
      <vt:lpstr>pa_out_porque_7</vt:lpstr>
      <vt:lpstr>pa_out_porque_8</vt:lpstr>
      <vt:lpstr>pa_out_porque_9</vt:lpstr>
      <vt:lpstr>pa_out_prueba_10</vt:lpstr>
      <vt:lpstr>pa_out_prueba_11</vt:lpstr>
      <vt:lpstr>pa_out_prueba_12</vt:lpstr>
      <vt:lpstr>pa_out_prueba_13</vt:lpstr>
      <vt:lpstr>pa_out_prueba_14</vt:lpstr>
      <vt:lpstr>pa_out_prueba_15</vt:lpstr>
      <vt:lpstr>pa_out_prueba_16</vt:lpstr>
      <vt:lpstr>pa_out_prueba_17</vt:lpstr>
      <vt:lpstr>pa_out_prueba_18</vt:lpstr>
      <vt:lpstr>pa_out_prueba_19</vt:lpstr>
      <vt:lpstr>pa_out_prueba_1</vt:lpstr>
      <vt:lpstr>pa_out_prueba_20</vt:lpstr>
      <vt:lpstr>pa_out_prueba_2</vt:lpstr>
      <vt:lpstr>pa_out_prueba_3</vt:lpstr>
      <vt:lpstr>pa_out_prueba_4</vt:lpstr>
      <vt:lpstr>pa_out_prueba_5</vt:lpstr>
      <vt:lpstr>pa_out_prueba_6</vt:lpstr>
      <vt:lpstr>pa_out_prueba_7</vt:lpstr>
      <vt:lpstr>pa_out_prueba_8</vt:lpstr>
      <vt:lpstr>pa_out_prueba_9</vt:lpstr>
      <vt:lpstr>pa_out_reportar_10</vt:lpstr>
      <vt:lpstr>pa_out_reportar_11</vt:lpstr>
      <vt:lpstr>pa_out_reportar_12</vt:lpstr>
      <vt:lpstr>pa_out_reportar_13</vt:lpstr>
      <vt:lpstr>pa_out_reportar_14</vt:lpstr>
      <vt:lpstr>pa_out_reportar_15</vt:lpstr>
      <vt:lpstr>pa_out_reportar_16</vt:lpstr>
      <vt:lpstr>pa_out_reportar_17</vt:lpstr>
      <vt:lpstr>pa_out_reportar_18</vt:lpstr>
      <vt:lpstr>pa_out_reportar_19</vt:lpstr>
      <vt:lpstr>pa_out_reportar_1</vt:lpstr>
      <vt:lpstr>pa_out_reportar_20</vt:lpstr>
      <vt:lpstr>pa_out_reportar_2</vt:lpstr>
      <vt:lpstr>pa_out_reportar_3</vt:lpstr>
      <vt:lpstr>pa_out_reportar_4</vt:lpstr>
      <vt:lpstr>pa_out_reportar_5</vt:lpstr>
      <vt:lpstr>pa_out_reportar_6</vt:lpstr>
      <vt:lpstr>pa_out_reportar_7</vt:lpstr>
      <vt:lpstr>pa_out_reportar_8</vt:lpstr>
      <vt:lpstr>pa_out_reportar_9</vt:lpstr>
      <vt:lpstr>pa_out_supuestos_10</vt:lpstr>
      <vt:lpstr>pa_out_supuestos_11</vt:lpstr>
      <vt:lpstr>pa_out_supuestos_12</vt:lpstr>
      <vt:lpstr>pa_out_supuestos_13</vt:lpstr>
      <vt:lpstr>pa_out_supuestos_14</vt:lpstr>
      <vt:lpstr>pa_out_supuestos_15</vt:lpstr>
      <vt:lpstr>pa_out_supuestos_16</vt:lpstr>
      <vt:lpstr>pa_out_supuestos_17</vt:lpstr>
      <vt:lpstr>pa_out_supuestos_18</vt:lpstr>
      <vt:lpstr>pa_out_supuestos_19</vt:lpstr>
      <vt:lpstr>pa_out_supuestos_1</vt:lpstr>
      <vt:lpstr>pa_out_supuestos_20</vt:lpstr>
      <vt:lpstr>pa_out_supuestos_2</vt:lpstr>
      <vt:lpstr>pa_out_supuestos_3</vt:lpstr>
      <vt:lpstr>pa_out_supuestos_4</vt:lpstr>
      <vt:lpstr>pa_out_supuestos_5</vt:lpstr>
      <vt:lpstr>pa_out_supuestos_6</vt:lpstr>
      <vt:lpstr>pa_out_supuestos_7</vt:lpstr>
      <vt:lpstr>pa_out_supuestos_8</vt:lpstr>
      <vt:lpstr>pa_out_supuestos_9</vt:lpstr>
      <vt:lpstr>pa_plan_alfa</vt:lpstr>
      <vt:lpstr>pa_plan_alternativa_10</vt:lpstr>
      <vt:lpstr>pa_plan_alternativa_11</vt:lpstr>
      <vt:lpstr>pa_plan_alternativa_12</vt:lpstr>
      <vt:lpstr>pa_plan_alternativa_13</vt:lpstr>
      <vt:lpstr>pa_plan_alternativa_14</vt:lpstr>
      <vt:lpstr>pa_plan_alternativa_15</vt:lpstr>
      <vt:lpstr>pa_plan_alternativa_16</vt:lpstr>
      <vt:lpstr>pa_plan_alternativa_17</vt:lpstr>
      <vt:lpstr>pa_plan_alternativa_18</vt:lpstr>
      <vt:lpstr>pa_plan_alternativa_19</vt:lpstr>
      <vt:lpstr>pa_plan_alternativa_1</vt:lpstr>
      <vt:lpstr>pa_plan_alternativa_20</vt:lpstr>
      <vt:lpstr>pa_plan_alternativa_2</vt:lpstr>
      <vt:lpstr>pa_plan_alternativa_3</vt:lpstr>
      <vt:lpstr>pa_plan_alternativa_4</vt:lpstr>
      <vt:lpstr>pa_plan_alternativa_5</vt:lpstr>
      <vt:lpstr>pa_plan_alternativa_6</vt:lpstr>
      <vt:lpstr>pa_plan_alternativa_7</vt:lpstr>
      <vt:lpstr>pa_plan_alternativa_8</vt:lpstr>
      <vt:lpstr>pa_plan_alternativa_9</vt:lpstr>
      <vt:lpstr>pa_plan_atipicos</vt:lpstr>
      <vt:lpstr>pa_plan_faltantes</vt:lpstr>
      <vt:lpstr>pa_plan_hipotesis_10</vt:lpstr>
      <vt:lpstr>pa_plan_hipotesis_11</vt:lpstr>
      <vt:lpstr>pa_plan_hipotesis_12</vt:lpstr>
      <vt:lpstr>pa_plan_hipotesis_13</vt:lpstr>
      <vt:lpstr>pa_plan_hipotesis_14</vt:lpstr>
      <vt:lpstr>pa_plan_hipotesis_15</vt:lpstr>
      <vt:lpstr>pa_plan_hipotesis_16</vt:lpstr>
      <vt:lpstr>pa_plan_hipotesis_17</vt:lpstr>
      <vt:lpstr>pa_plan_hipotesis_18</vt:lpstr>
      <vt:lpstr>pa_plan_hipotesis_19</vt:lpstr>
      <vt:lpstr>pa_plan_hipotesis_1</vt:lpstr>
      <vt:lpstr>pa_plan_hipotesis_20</vt:lpstr>
      <vt:lpstr>pa_plan_hipotesis_2</vt:lpstr>
      <vt:lpstr>pa_plan_hipotesis_3</vt:lpstr>
      <vt:lpstr>pa_plan_hipotesis_4</vt:lpstr>
      <vt:lpstr>pa_plan_hipotesis_5</vt:lpstr>
      <vt:lpstr>pa_plan_hipotesis_6</vt:lpstr>
      <vt:lpstr>pa_plan_hipotesis_7</vt:lpstr>
      <vt:lpstr>pa_plan_hipotesis_8</vt:lpstr>
      <vt:lpstr>pa_plan_hipotesis_9</vt:lpstr>
      <vt:lpstr>pa_plan_objetivo_10</vt:lpstr>
      <vt:lpstr>pa_plan_objetivo_11</vt:lpstr>
      <vt:lpstr>pa_plan_objetivo_12</vt:lpstr>
      <vt:lpstr>pa_plan_objetivo_13</vt:lpstr>
      <vt:lpstr>pa_plan_objetivo_14</vt:lpstr>
      <vt:lpstr>pa_plan_objetivo_15</vt:lpstr>
      <vt:lpstr>pa_plan_objetivo_16</vt:lpstr>
      <vt:lpstr>pa_plan_objetivo_17</vt:lpstr>
      <vt:lpstr>pa_plan_objetivo_18</vt:lpstr>
      <vt:lpstr>pa_plan_objetivo_19</vt:lpstr>
      <vt:lpstr>pa_plan_objetivo_1</vt:lpstr>
      <vt:lpstr>pa_plan_objetivo_20</vt:lpstr>
      <vt:lpstr>pa_plan_objetivo_2</vt:lpstr>
      <vt:lpstr>pa_plan_objetivo_3</vt:lpstr>
      <vt:lpstr>pa_plan_objetivo_4</vt:lpstr>
      <vt:lpstr>pa_plan_objetivo_5</vt:lpstr>
      <vt:lpstr>pa_plan_objetivo_6</vt:lpstr>
      <vt:lpstr>pa_plan_objetivo_7</vt:lpstr>
      <vt:lpstr>pa_plan_objetivo_8</vt:lpstr>
      <vt:lpstr>pa_plan_objetivo_9</vt:lpstr>
      <vt:lpstr>pa_plan_pregunta</vt:lpstr>
      <vt:lpstr>pa_plan_prueba_10</vt:lpstr>
      <vt:lpstr>pa_plan_prueba_11</vt:lpstr>
      <vt:lpstr>pa_plan_prueba_12</vt:lpstr>
      <vt:lpstr>pa_plan_prueba_13</vt:lpstr>
      <vt:lpstr>pa_plan_prueba_14</vt:lpstr>
      <vt:lpstr>pa_plan_prueba_15</vt:lpstr>
      <vt:lpstr>pa_plan_prueba_16</vt:lpstr>
      <vt:lpstr>pa_plan_prueba_17</vt:lpstr>
      <vt:lpstr>pa_plan_prueba_18</vt:lpstr>
      <vt:lpstr>pa_plan_prueba_19</vt:lpstr>
      <vt:lpstr>pa_plan_prueba_1</vt:lpstr>
      <vt:lpstr>pa_plan_prueba_20</vt:lpstr>
      <vt:lpstr>pa_plan_prueba_2</vt:lpstr>
      <vt:lpstr>pa_plan_prueba_3</vt:lpstr>
      <vt:lpstr>pa_plan_prueba_4</vt:lpstr>
      <vt:lpstr>pa_plan_prueba_5</vt:lpstr>
      <vt:lpstr>pa_plan_prueba_6</vt:lpstr>
      <vt:lpstr>pa_plan_prueba_7</vt:lpstr>
      <vt:lpstr>pa_plan_prueba_8</vt:lpstr>
      <vt:lpstr>pa_plan_prueba_9</vt:lpstr>
      <vt:lpstr>pa_plan_reportar_10</vt:lpstr>
      <vt:lpstr>pa_plan_reportar_11</vt:lpstr>
      <vt:lpstr>pa_plan_reportar_12</vt:lpstr>
      <vt:lpstr>pa_plan_reportar_13</vt:lpstr>
      <vt:lpstr>pa_plan_reportar_14</vt:lpstr>
      <vt:lpstr>pa_plan_reportar_15</vt:lpstr>
      <vt:lpstr>pa_plan_reportar_16</vt:lpstr>
      <vt:lpstr>pa_plan_reportar_17</vt:lpstr>
      <vt:lpstr>pa_plan_reportar_18</vt:lpstr>
      <vt:lpstr>pa_plan_reportar_19</vt:lpstr>
      <vt:lpstr>pa_plan_reportar_1</vt:lpstr>
      <vt:lpstr>pa_plan_reportar_20</vt:lpstr>
      <vt:lpstr>pa_plan_reportar_2</vt:lpstr>
      <vt:lpstr>pa_plan_reportar_3</vt:lpstr>
      <vt:lpstr>pa_plan_reportar_4</vt:lpstr>
      <vt:lpstr>pa_plan_reportar_5</vt:lpstr>
      <vt:lpstr>pa_plan_reportar_6</vt:lpstr>
      <vt:lpstr>pa_plan_reportar_7</vt:lpstr>
      <vt:lpstr>pa_plan_reportar_8</vt:lpstr>
      <vt:lpstr>pa_plan_reportar_9</vt:lpstr>
      <vt:lpstr>pa_plan_software</vt:lpstr>
      <vt:lpstr>pa_plan_supuestos_10</vt:lpstr>
      <vt:lpstr>pa_plan_supuestos_11</vt:lpstr>
      <vt:lpstr>pa_plan_supuestos_12</vt:lpstr>
      <vt:lpstr>pa_plan_supuestos_13</vt:lpstr>
      <vt:lpstr>pa_plan_supuestos_14</vt:lpstr>
      <vt:lpstr>pa_plan_supuestos_15</vt:lpstr>
      <vt:lpstr>pa_plan_supuestos_16</vt:lpstr>
      <vt:lpstr>pa_plan_supuestos_17</vt:lpstr>
      <vt:lpstr>pa_plan_supuestos_18</vt:lpstr>
      <vt:lpstr>pa_plan_supuestos_19</vt:lpstr>
      <vt:lpstr>pa_plan_supuestos_1</vt:lpstr>
      <vt:lpstr>pa_plan_supuestos_20</vt:lpstr>
      <vt:lpstr>pa_plan_supuestos_2</vt:lpstr>
      <vt:lpstr>pa_plan_supuestos_3</vt:lpstr>
      <vt:lpstr>pa_plan_supuestos_4</vt:lpstr>
      <vt:lpstr>pa_plan_supuestos_5</vt:lpstr>
      <vt:lpstr>pa_plan_supuestos_6</vt:lpstr>
      <vt:lpstr>pa_plan_supuestos_7</vt:lpstr>
      <vt:lpstr>pa_plan_supuestos_8</vt:lpstr>
      <vt:lpstr>pa_plan_supuestos_9</vt:lpstr>
      <vt:lpstr>pa_plan_titulo</vt:lpstr>
      <vt:lpstr>pa_plan_variables_10</vt:lpstr>
      <vt:lpstr>pa_plan_variables_11</vt:lpstr>
      <vt:lpstr>pa_plan_variables_12</vt:lpstr>
      <vt:lpstr>pa_plan_variables_13</vt:lpstr>
      <vt:lpstr>pa_plan_variables_14</vt:lpstr>
      <vt:lpstr>pa_plan_variables_15</vt:lpstr>
      <vt:lpstr>pa_plan_variables_16</vt:lpstr>
      <vt:lpstr>pa_plan_variables_17</vt:lpstr>
      <vt:lpstr>pa_plan_variables_18</vt:lpstr>
      <vt:lpstr>pa_plan_variables_19</vt:lpstr>
      <vt:lpstr>pa_plan_variables_1</vt:lpstr>
      <vt:lpstr>pa_plan_variables_20</vt:lpstr>
      <vt:lpstr>pa_plan_variables_2</vt:lpstr>
      <vt:lpstr>pa_plan_variables_3</vt:lpstr>
      <vt:lpstr>pa_plan_variables_4</vt:lpstr>
      <vt:lpstr>pa_plan_variables_5</vt:lpstr>
      <vt:lpstr>pa_plan_variables_6</vt:lpstr>
      <vt:lpstr>pa_plan_variables_7</vt:lpstr>
      <vt:lpstr>pa_plan_variables_8</vt:lpstr>
      <vt:lpstr>pa_plan_variables_9</vt:lpstr>
      <vt:lpstr>pa_plan_version</vt:lpstr>
      <vt:lpstr>pa_pregunta</vt:lpstr>
      <vt:lpstr>pa_relacion_10</vt:lpstr>
      <vt:lpstr>pa_relacion_11</vt:lpstr>
      <vt:lpstr>pa_relacion_12</vt:lpstr>
      <vt:lpstr>pa_relacion_13</vt:lpstr>
      <vt:lpstr>pa_relacion_14</vt:lpstr>
      <vt:lpstr>pa_relacion_15</vt:lpstr>
      <vt:lpstr>pa_relacion_16</vt:lpstr>
      <vt:lpstr>pa_relacion_17</vt:lpstr>
      <vt:lpstr>pa_relacion_18</vt:lpstr>
      <vt:lpstr>pa_relacion_19</vt:lpstr>
      <vt:lpstr>pa_relacion_1</vt:lpstr>
      <vt:lpstr>pa_relacion_20</vt:lpstr>
      <vt:lpstr>pa_relacion_2</vt:lpstr>
      <vt:lpstr>pa_relacion_3</vt:lpstr>
      <vt:lpstr>pa_relacion_4</vt:lpstr>
      <vt:lpstr>pa_relacion_5</vt:lpstr>
      <vt:lpstr>pa_relacion_6</vt:lpstr>
      <vt:lpstr>pa_relacion_7</vt:lpstr>
      <vt:lpstr>pa_relacion_8</vt:lpstr>
      <vt:lpstr>pa_relacion_9</vt:lpstr>
      <vt:lpstr>pa_res_advertencia</vt:lpstr>
      <vt:lpstr>pa_res_alternativa</vt:lpstr>
      <vt:lpstr>pa_res_codigo_r</vt:lpstr>
      <vt:lpstr>pa_res_concepto</vt:lpstr>
      <vt:lpstr>pa_res_porque</vt:lpstr>
      <vt:lpstr>pa_res_prueba</vt:lpstr>
      <vt:lpstr>pa_res_reportar</vt:lpstr>
      <vt:lpstr>pa_res_supuestos</vt:lpstr>
      <vt:lpstr>pa_responsable</vt:lpstr>
      <vt:lpstr>pa_software</vt:lpstr>
      <vt:lpstr>pa_tamano_10</vt:lpstr>
      <vt:lpstr>pa_tamano_11</vt:lpstr>
      <vt:lpstr>pa_tamano_12</vt:lpstr>
      <vt:lpstr>pa_tamano_13</vt:lpstr>
      <vt:lpstr>pa_tamano_14</vt:lpstr>
      <vt:lpstr>pa_tamano_15</vt:lpstr>
      <vt:lpstr>pa_tamano_16</vt:lpstr>
      <vt:lpstr>pa_tamano_17</vt:lpstr>
      <vt:lpstr>pa_tamano_18</vt:lpstr>
      <vt:lpstr>pa_tamano_19</vt:lpstr>
      <vt:lpstr>pa_tamano_1</vt:lpstr>
      <vt:lpstr>pa_tamano_20</vt:lpstr>
      <vt:lpstr>pa_tamano_2</vt:lpstr>
      <vt:lpstr>pa_tamano_3</vt:lpstr>
      <vt:lpstr>pa_tamano_4</vt:lpstr>
      <vt:lpstr>pa_tamano_5</vt:lpstr>
      <vt:lpstr>pa_tamano_6</vt:lpstr>
      <vt:lpstr>pa_tamano_7</vt:lpstr>
      <vt:lpstr>pa_tamano_8</vt:lpstr>
      <vt:lpstr>pa_tamano_9</vt:lpstr>
      <vt:lpstr>pa_tipoX_10</vt:lpstr>
      <vt:lpstr>pa_tipoX_11</vt:lpstr>
      <vt:lpstr>pa_tipoX_12</vt:lpstr>
      <vt:lpstr>pa_tipoX_13</vt:lpstr>
      <vt:lpstr>pa_tipoX_14</vt:lpstr>
      <vt:lpstr>pa_tipoX_15</vt:lpstr>
      <vt:lpstr>pa_tipoX_16</vt:lpstr>
      <vt:lpstr>pa_tipoX_17</vt:lpstr>
      <vt:lpstr>pa_tipoX_18</vt:lpstr>
      <vt:lpstr>pa_tipoX_19</vt:lpstr>
      <vt:lpstr>pa_tipoX_1</vt:lpstr>
      <vt:lpstr>pa_tipoX_20</vt:lpstr>
      <vt:lpstr>pa_tipoX_2</vt:lpstr>
      <vt:lpstr>pa_tipoX_3</vt:lpstr>
      <vt:lpstr>pa_tipoX_4</vt:lpstr>
      <vt:lpstr>pa_tipoX_5</vt:lpstr>
      <vt:lpstr>pa_tipoX_6</vt:lpstr>
      <vt:lpstr>pa_tipoX_7</vt:lpstr>
      <vt:lpstr>pa_tipoX_8</vt:lpstr>
      <vt:lpstr>pa_tipoX_9</vt:lpstr>
      <vt:lpstr>pa_tipoY_10</vt:lpstr>
      <vt:lpstr>pa_tipoY_11</vt:lpstr>
      <vt:lpstr>pa_tipoY_12</vt:lpstr>
      <vt:lpstr>pa_tipoY_13</vt:lpstr>
      <vt:lpstr>pa_tipoY_14</vt:lpstr>
      <vt:lpstr>pa_tipoY_15</vt:lpstr>
      <vt:lpstr>pa_tipoY_16</vt:lpstr>
      <vt:lpstr>pa_tipoY_17</vt:lpstr>
      <vt:lpstr>pa_tipoY_18</vt:lpstr>
      <vt:lpstr>pa_tipoY_19</vt:lpstr>
      <vt:lpstr>pa_tipoY_1</vt:lpstr>
      <vt:lpstr>pa_tipoY_20</vt:lpstr>
      <vt:lpstr>pa_tipoY_2</vt:lpstr>
      <vt:lpstr>pa_tipoY_3</vt:lpstr>
      <vt:lpstr>pa_tipoY_4</vt:lpstr>
      <vt:lpstr>pa_tipoY_5</vt:lpstr>
      <vt:lpstr>pa_tipoY_6</vt:lpstr>
      <vt:lpstr>pa_tipoY_7</vt:lpstr>
      <vt:lpstr>pa_tipoY_8</vt:lpstr>
      <vt:lpstr>pa_tipoY_9</vt:lpstr>
      <vt:lpstr>pa_tit_forma</vt:lpstr>
      <vt:lpstr>pa_tit_grupos</vt:lpstr>
      <vt:lpstr>pa_tit_objetivo</vt:lpstr>
      <vt:lpstr>pa_tit_relacion</vt:lpstr>
      <vt:lpstr>pa_tit_tamano</vt:lpstr>
      <vt:lpstr>pa_tit_tipoX</vt:lpstr>
      <vt:lpstr>pa_tit_tipoY</vt:lpstr>
      <vt:lpstr>pa_titulo</vt:lpstr>
      <vt:lpstr>pa_val_forma</vt:lpstr>
      <vt:lpstr>pa_val_grupos</vt:lpstr>
      <vt:lpstr>pa_val_objetivo</vt:lpstr>
      <vt:lpstr>pa_val_relacion</vt:lpstr>
      <vt:lpstr>pa_val_tamano</vt:lpstr>
      <vt:lpstr>pa_val_tipoX</vt:lpstr>
      <vt:lpstr>pa_val_tipoY</vt:lpstr>
      <vt:lpstr>pa_variable_x_10</vt:lpstr>
      <vt:lpstr>pa_variable_x_11</vt:lpstr>
      <vt:lpstr>pa_variable_x_12</vt:lpstr>
      <vt:lpstr>pa_variable_x_13</vt:lpstr>
      <vt:lpstr>pa_variable_x_14</vt:lpstr>
      <vt:lpstr>pa_variable_x_15</vt:lpstr>
      <vt:lpstr>pa_variable_x_16</vt:lpstr>
      <vt:lpstr>pa_variable_x_17</vt:lpstr>
      <vt:lpstr>pa_variable_x_18</vt:lpstr>
      <vt:lpstr>pa_variable_x_19</vt:lpstr>
      <vt:lpstr>pa_variable_x_1</vt:lpstr>
      <vt:lpstr>pa_variable_x_20</vt:lpstr>
      <vt:lpstr>pa_variable_x_2</vt:lpstr>
      <vt:lpstr>pa_variable_x_3</vt:lpstr>
      <vt:lpstr>pa_variable_x_4</vt:lpstr>
      <vt:lpstr>pa_variable_x_5</vt:lpstr>
      <vt:lpstr>pa_variable_x_6</vt:lpstr>
      <vt:lpstr>pa_variable_x_7</vt:lpstr>
      <vt:lpstr>pa_variable_x_8</vt:lpstr>
      <vt:lpstr>pa_variable_x_9</vt:lpstr>
      <vt:lpstr>pa_variable_y_10</vt:lpstr>
      <vt:lpstr>pa_variable_y_11</vt:lpstr>
      <vt:lpstr>pa_variable_y_12</vt:lpstr>
      <vt:lpstr>pa_variable_y_13</vt:lpstr>
      <vt:lpstr>pa_variable_y_14</vt:lpstr>
      <vt:lpstr>pa_variable_y_15</vt:lpstr>
      <vt:lpstr>pa_variable_y_16</vt:lpstr>
      <vt:lpstr>pa_variable_y_17</vt:lpstr>
      <vt:lpstr>pa_variable_y_18</vt:lpstr>
      <vt:lpstr>pa_variable_y_19</vt:lpstr>
      <vt:lpstr>pa_variable_y_1</vt:lpstr>
      <vt:lpstr>pa_variable_y_20</vt:lpstr>
      <vt:lpstr>pa_variable_y_2</vt:lpstr>
      <vt:lpstr>pa_variable_y_3</vt:lpstr>
      <vt:lpstr>pa_variable_y_4</vt:lpstr>
      <vt:lpstr>pa_variable_y_5</vt:lpstr>
      <vt:lpstr>pa_variable_y_6</vt:lpstr>
      <vt:lpstr>pa_variable_y_7</vt:lpstr>
      <vt:lpstr>pa_variable_y_8</vt:lpstr>
      <vt:lpstr>pa_variable_y_9</vt:lpstr>
      <vt:lpstr>pa_version</vt:lpstr>
    </vt:vector>
  </TitlesOfParts>
  <Company>Mu3Sigma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de análisis estadístico</dc:title>
  <dc:subject>Plantilla de estadistica.ar</dc:subject>
  <dc:creator>estadistica.ar</dc:creator>
  <dc:description>Plantilla de estadistica.ar · CC BY-NC-SA 4.0</dc:description>
  <cp:lastModifiedBy>estadistica.ar</cp:lastModifiedBy>
  <dcterms:created xsi:type="dcterms:W3CDTF">2026-09-22T00:00:00Z</dcterms:created>
  <dcterms:modified xsi:type="dcterms:W3CDTF">2026-09-22T00:00:00Z</dcterms:modified>
</cp:coreProperties>
</file>