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éame" sheetId="1" r:id="rId1"/>
    <sheet name="Estudio" sheetId="2" r:id="rId2"/>
    <sheet name="Variables" sheetId="3" r:id="rId3"/>
    <sheet name="Libro" sheetId="4" r:id="rId4"/>
    <sheet name="Sintaxis" sheetId="5" r:id="rId5"/>
    <sheet name="Control" sheetId="6" r:id="rId6"/>
    <sheet name="Pedazos" sheetId="7" state="hidden" r:id="rId7"/>
  </sheets>
  <definedNames>
    <definedName name="cb_archivo">Estudio!$C$13</definedName>
    <definedName name="cb_casos">Estudio!$C$11</definedName>
    <definedName name="cb_categoricas">Control!$C$7</definedName>
    <definedName name="cb_cita">Estudio!$C$15</definedName>
    <definedName name="cb_con_etiqueta">Control!$C$5</definedName>
    <definedName name="cb_con_pregunta">Control!$C$6</definedName>
    <definedName name="cb_contacto">Estudio!$C$17</definedName>
    <definedName name="cb_estado_10">Control!$C$21</definedName>
    <definedName name="cb_estado_11">Control!$C$22</definedName>
    <definedName name="cb_estado_12">Control!$C$23</definedName>
    <definedName name="cb_estado_13">Control!$C$24</definedName>
    <definedName name="cb_estado_14">Control!$C$25</definedName>
    <definedName name="cb_estado_15">Control!$C$26</definedName>
    <definedName name="cb_estado_16">Control!$C$27</definedName>
    <definedName name="cb_estado_1">Control!$C$12</definedName>
    <definedName name="cb_estado_2">Control!$C$13</definedName>
    <definedName name="cb_estado_3">Control!$C$14</definedName>
    <definedName name="cb_estado_4">Control!$C$15</definedName>
    <definedName name="cb_estado_5">Control!$C$16</definedName>
    <definedName name="cb_estado_6">Control!$C$17</definedName>
    <definedName name="cb_estado_7">Control!$C$18</definedName>
    <definedName name="cb_estado_8">Control!$C$19</definedName>
    <definedName name="cb_estado_9">Control!$C$20</definedName>
    <definedName name="cb_etiqueta_10">Variables!$B$14</definedName>
    <definedName name="cb_etiqueta_11">Variables!$B$15</definedName>
    <definedName name="cb_etiqueta_12">Variables!$B$16</definedName>
    <definedName name="cb_etiqueta_13">Variables!$B$17</definedName>
    <definedName name="cb_etiqueta_14">Variables!$B$18</definedName>
    <definedName name="cb_etiqueta_15">Variables!$B$19</definedName>
    <definedName name="cb_etiqueta_16">Variables!$B$20</definedName>
    <definedName name="cb_etiqueta_1">Variables!$B$5</definedName>
    <definedName name="cb_etiqueta_2">Variables!$B$6</definedName>
    <definedName name="cb_etiqueta_3">Variables!$B$7</definedName>
    <definedName name="cb_etiqueta_4">Variables!$B$8</definedName>
    <definedName name="cb_etiqueta_5">Variables!$B$9</definedName>
    <definedName name="cb_etiqueta_6">Variables!$B$10</definedName>
    <definedName name="cb_etiqueta_7">Variables!$B$11</definedName>
    <definedName name="cb_etiqueta_8">Variables!$B$12</definedName>
    <definedName name="cb_etiqueta_9">Variables!$B$13</definedName>
    <definedName name="cb_etiquetas">Variables!$B$5:$B$64</definedName>
    <definedName name="cb_faltantes_10">Variables!$F$14</definedName>
    <definedName name="cb_faltantes_11">Variables!$F$15</definedName>
    <definedName name="cb_faltantes_12">Variables!$F$16</definedName>
    <definedName name="cb_faltantes_13">Variables!$F$17</definedName>
    <definedName name="cb_faltantes_14">Variables!$F$18</definedName>
    <definedName name="cb_faltantes_15">Variables!$F$19</definedName>
    <definedName name="cb_faltantes_16">Variables!$F$20</definedName>
    <definedName name="cb_faltantes_1">Variables!$F$5</definedName>
    <definedName name="cb_faltantes_2">Variables!$F$6</definedName>
    <definedName name="cb_faltantes_3">Variables!$F$7</definedName>
    <definedName name="cb_faltantes_4">Variables!$F$8</definedName>
    <definedName name="cb_faltantes_5">Variables!$F$9</definedName>
    <definedName name="cb_faltantes_6">Variables!$F$10</definedName>
    <definedName name="cb_faltantes_7">Variables!$F$11</definedName>
    <definedName name="cb_faltantes_8">Variables!$F$12</definedName>
    <definedName name="cb_faltantes_9">Variables!$F$13</definedName>
    <definedName name="cb_fuente_10">Variables!$H$14</definedName>
    <definedName name="cb_fuente_11">Variables!$H$15</definedName>
    <definedName name="cb_fuente_12">Variables!$H$16</definedName>
    <definedName name="cb_fuente_13">Variables!$H$17</definedName>
    <definedName name="cb_fuente_14">Variables!$H$18</definedName>
    <definedName name="cb_fuente_15">Variables!$H$19</definedName>
    <definedName name="cb_fuente_16">Variables!$H$20</definedName>
    <definedName name="cb_fuente_1">Variables!$H$5</definedName>
    <definedName name="cb_fuente_2">Variables!$H$6</definedName>
    <definedName name="cb_fuente_3">Variables!$H$7</definedName>
    <definedName name="cb_fuente_4">Variables!$H$8</definedName>
    <definedName name="cb_fuente_5">Variables!$H$9</definedName>
    <definedName name="cb_fuente_6">Variables!$H$10</definedName>
    <definedName name="cb_fuente_7">Variables!$H$11</definedName>
    <definedName name="cb_fuente_8">Variables!$H$12</definedName>
    <definedName name="cb_fuente_9">Variables!$H$13</definedName>
    <definedName name="cb_fuentes">Variables!$H$5:$H$64</definedName>
    <definedName name="cb_institucion">Estudio!$C$6</definedName>
    <definedName name="cb_l_faltantes_10">Libro!$B$97</definedName>
    <definedName name="cb_l_faltantes_11">Libro!$B$105</definedName>
    <definedName name="cb_l_faltantes_12">Libro!$B$113</definedName>
    <definedName name="cb_l_faltantes_13">Libro!$B$121</definedName>
    <definedName name="cb_l_faltantes_14">Libro!$B$129</definedName>
    <definedName name="cb_l_faltantes_15">Libro!$B$137</definedName>
    <definedName name="cb_l_faltantes_16">Libro!$B$145</definedName>
    <definedName name="cb_l_faltantes_1">Libro!$B$25</definedName>
    <definedName name="cb_l_faltantes_2">Libro!$B$33</definedName>
    <definedName name="cb_l_faltantes_3">Libro!$B$41</definedName>
    <definedName name="cb_l_faltantes_4">Libro!$B$49</definedName>
    <definedName name="cb_l_faltantes_5">Libro!$B$57</definedName>
    <definedName name="cb_l_faltantes_6">Libro!$B$65</definedName>
    <definedName name="cb_l_faltantes_7">Libro!$B$73</definedName>
    <definedName name="cb_l_faltantes_8">Libro!$B$81</definedName>
    <definedName name="cb_l_faltantes_9">Libro!$B$89</definedName>
    <definedName name="cb_l_fuente_10">Libro!$B$98</definedName>
    <definedName name="cb_l_fuente_11">Libro!$B$106</definedName>
    <definedName name="cb_l_fuente_12">Libro!$B$114</definedName>
    <definedName name="cb_l_fuente_13">Libro!$B$122</definedName>
    <definedName name="cb_l_fuente_14">Libro!$B$130</definedName>
    <definedName name="cb_l_fuente_15">Libro!$B$138</definedName>
    <definedName name="cb_l_fuente_16">Libro!$B$146</definedName>
    <definedName name="cb_l_fuente_1">Libro!$B$26</definedName>
    <definedName name="cb_l_fuente_2">Libro!$B$34</definedName>
    <definedName name="cb_l_fuente_3">Libro!$B$42</definedName>
    <definedName name="cb_l_fuente_4">Libro!$B$50</definedName>
    <definedName name="cb_l_fuente_5">Libro!$B$58</definedName>
    <definedName name="cb_l_fuente_6">Libro!$B$66</definedName>
    <definedName name="cb_l_fuente_7">Libro!$B$74</definedName>
    <definedName name="cb_l_fuente_8">Libro!$B$82</definedName>
    <definedName name="cb_l_fuente_9">Libro!$B$90</definedName>
    <definedName name="cb_l_nota_10">Libro!$B$99</definedName>
    <definedName name="cb_l_nota_11">Libro!$B$107</definedName>
    <definedName name="cb_l_nota_12">Libro!$B$115</definedName>
    <definedName name="cb_l_nota_13">Libro!$B$123</definedName>
    <definedName name="cb_l_nota_14">Libro!$B$131</definedName>
    <definedName name="cb_l_nota_15">Libro!$B$139</definedName>
    <definedName name="cb_l_nota_16">Libro!$B$147</definedName>
    <definedName name="cb_l_nota_1">Libro!$B$27</definedName>
    <definedName name="cb_l_nota_2">Libro!$B$35</definedName>
    <definedName name="cb_l_nota_3">Libro!$B$43</definedName>
    <definedName name="cb_l_nota_4">Libro!$B$51</definedName>
    <definedName name="cb_l_nota_5">Libro!$B$59</definedName>
    <definedName name="cb_l_nota_6">Libro!$B$67</definedName>
    <definedName name="cb_l_nota_7">Libro!$B$75</definedName>
    <definedName name="cb_l_nota_8">Libro!$B$83</definedName>
    <definedName name="cb_l_nota_9">Libro!$B$91</definedName>
    <definedName name="cb_l_pregunta_10">Libro!$B$95</definedName>
    <definedName name="cb_l_pregunta_11">Libro!$B$103</definedName>
    <definedName name="cb_l_pregunta_12">Libro!$B$111</definedName>
    <definedName name="cb_l_pregunta_13">Libro!$B$119</definedName>
    <definedName name="cb_l_pregunta_14">Libro!$B$127</definedName>
    <definedName name="cb_l_pregunta_15">Libro!$B$135</definedName>
    <definedName name="cb_l_pregunta_16">Libro!$B$143</definedName>
    <definedName name="cb_l_pregunta_1">Libro!$B$23</definedName>
    <definedName name="cb_l_pregunta_2">Libro!$B$31</definedName>
    <definedName name="cb_l_pregunta_3">Libro!$B$39</definedName>
    <definedName name="cb_l_pregunta_4">Libro!$B$47</definedName>
    <definedName name="cb_l_pregunta_5">Libro!$B$55</definedName>
    <definedName name="cb_l_pregunta_6">Libro!$B$63</definedName>
    <definedName name="cb_l_pregunta_7">Libro!$B$71</definedName>
    <definedName name="cb_l_pregunta_8">Libro!$B$79</definedName>
    <definedName name="cb_l_pregunta_9">Libro!$B$87</definedName>
    <definedName name="cb_l_tipo_10">Libro!$B$94</definedName>
    <definedName name="cb_l_tipo_11">Libro!$B$102</definedName>
    <definedName name="cb_l_tipo_12">Libro!$B$110</definedName>
    <definedName name="cb_l_tipo_13">Libro!$B$118</definedName>
    <definedName name="cb_l_tipo_14">Libro!$B$126</definedName>
    <definedName name="cb_l_tipo_15">Libro!$B$134</definedName>
    <definedName name="cb_l_tipo_16">Libro!$B$142</definedName>
    <definedName name="cb_l_tipo_1">Libro!$B$22</definedName>
    <definedName name="cb_l_tipo_2">Libro!$B$30</definedName>
    <definedName name="cb_l_tipo_3">Libro!$B$38</definedName>
    <definedName name="cb_l_tipo_4">Libro!$B$46</definedName>
    <definedName name="cb_l_tipo_5">Libro!$B$54</definedName>
    <definedName name="cb_l_tipo_6">Libro!$B$62</definedName>
    <definedName name="cb_l_tipo_7">Libro!$B$70</definedName>
    <definedName name="cb_l_tipo_8">Libro!$B$78</definedName>
    <definedName name="cb_l_tipo_9">Libro!$B$86</definedName>
    <definedName name="cb_l_titulo_10">Libro!$B$93</definedName>
    <definedName name="cb_l_titulo_11">Libro!$B$101</definedName>
    <definedName name="cb_l_titulo_12">Libro!$B$109</definedName>
    <definedName name="cb_l_titulo_13">Libro!$B$117</definedName>
    <definedName name="cb_l_titulo_14">Libro!$B$125</definedName>
    <definedName name="cb_l_titulo_15">Libro!$B$133</definedName>
    <definedName name="cb_l_titulo_16">Libro!$B$141</definedName>
    <definedName name="cb_l_titulo_1">Libro!$B$21</definedName>
    <definedName name="cb_l_titulo_2">Libro!$B$29</definedName>
    <definedName name="cb_l_titulo_3">Libro!$B$37</definedName>
    <definedName name="cb_l_titulo_4">Libro!$B$45</definedName>
    <definedName name="cb_l_titulo_5">Libro!$B$53</definedName>
    <definedName name="cb_l_titulo_6">Libro!$B$61</definedName>
    <definedName name="cb_l_titulo_7">Libro!$B$69</definedName>
    <definedName name="cb_l_titulo_8">Libro!$B$77</definedName>
    <definedName name="cb_l_titulo_9">Libro!$B$85</definedName>
    <definedName name="cb_l_valores_10">Libro!$B$96</definedName>
    <definedName name="cb_l_valores_11">Libro!$B$104</definedName>
    <definedName name="cb_l_valores_12">Libro!$B$112</definedName>
    <definedName name="cb_l_valores_13">Libro!$B$120</definedName>
    <definedName name="cb_l_valores_14">Libro!$B$128</definedName>
    <definedName name="cb_l_valores_15">Libro!$B$136</definedName>
    <definedName name="cb_l_valores_16">Libro!$B$144</definedName>
    <definedName name="cb_l_valores_1">Libro!$B$24</definedName>
    <definedName name="cb_l_valores_2">Libro!$B$32</definedName>
    <definedName name="cb_l_valores_3">Libro!$B$40</definedName>
    <definedName name="cb_l_valores_4">Libro!$B$48</definedName>
    <definedName name="cb_l_valores_5">Libro!$B$56</definedName>
    <definedName name="cb_l_valores_6">Libro!$B$64</definedName>
    <definedName name="cb_l_valores_7">Libro!$B$72</definedName>
    <definedName name="cb_l_valores_8">Libro!$B$80</definedName>
    <definedName name="cb_l_valores_9">Libro!$B$88</definedName>
    <definedName name="cb_libro_archivo">Libro!$B$14</definedName>
    <definedName name="cb_libro_casos">Libro!$B$12</definedName>
    <definedName name="cb_libro_cita">Libro!$B$5</definedName>
    <definedName name="cb_libro_contacto">Libro!$B$17</definedName>
    <definedName name="cb_libro_institucion">Libro!$B$7</definedName>
    <definedName name="cb_libro_licencia">Libro!$B$16</definedName>
    <definedName name="cb_libro_muestreo">Libro!$B$11</definedName>
    <definedName name="cb_libro_periodo">Libro!$B$8</definedName>
    <definedName name="cb_libro_recoleccion">Libro!$B$13</definedName>
    <definedName name="cb_libro_responsable">Libro!$B$6</definedName>
    <definedName name="cb_libro_titulo">Libro!$B$4</definedName>
    <definedName name="cb_libro_unidad">Libro!$B$10</definedName>
    <definedName name="cb_libro_universo">Libro!$B$9</definedName>
    <definedName name="cb_libro_version">Libro!$B$15</definedName>
    <definedName name="cb_licencia">Estudio!$C$16</definedName>
    <definedName name="cb_lista_faltantes">Variables!$F$5:$F$64</definedName>
    <definedName name="cb_lista_valores">Variables!$E$5:$E$64</definedName>
    <definedName name="cb_muestreo">Estudio!$C$10</definedName>
    <definedName name="cb_nombre_10">Variables!$A$14</definedName>
    <definedName name="cb_nombre_11">Variables!$A$15</definedName>
    <definedName name="cb_nombre_12">Variables!$A$16</definedName>
    <definedName name="cb_nombre_13">Variables!$A$17</definedName>
    <definedName name="cb_nombre_14">Variables!$A$18</definedName>
    <definedName name="cb_nombre_15">Variables!$A$19</definedName>
    <definedName name="cb_nombre_16">Variables!$A$20</definedName>
    <definedName name="cb_nombre_1">Variables!$A$5</definedName>
    <definedName name="cb_nombre_2">Variables!$A$6</definedName>
    <definedName name="cb_nombre_3">Variables!$A$7</definedName>
    <definedName name="cb_nombre_4">Variables!$A$8</definedName>
    <definedName name="cb_nombre_5">Variables!$A$9</definedName>
    <definedName name="cb_nombre_6">Variables!$A$10</definedName>
    <definedName name="cb_nombre_7">Variables!$A$11</definedName>
    <definedName name="cb_nombre_8">Variables!$A$12</definedName>
    <definedName name="cb_nombre_9">Variables!$A$13</definedName>
    <definedName name="cb_nombres">Variables!$A$5:$A$64</definedName>
    <definedName name="cb_nota_10">Variables!$I$14</definedName>
    <definedName name="cb_nota_11">Variables!$I$15</definedName>
    <definedName name="cb_nota_12">Variables!$I$16</definedName>
    <definedName name="cb_nota_13">Variables!$I$17</definedName>
    <definedName name="cb_nota_14">Variables!$I$18</definedName>
    <definedName name="cb_nota_15">Variables!$I$19</definedName>
    <definedName name="cb_nota_16">Variables!$I$20</definedName>
    <definedName name="cb_nota_1">Variables!$I$5</definedName>
    <definedName name="cb_nota_2">Variables!$I$6</definedName>
    <definedName name="cb_nota_3">Variables!$I$7</definedName>
    <definedName name="cb_nota_4">Variables!$I$8</definedName>
    <definedName name="cb_nota_5">Variables!$I$9</definedName>
    <definedName name="cb_nota_6">Variables!$I$10</definedName>
    <definedName name="cb_nota_7">Variables!$I$11</definedName>
    <definedName name="cb_nota_8">Variables!$I$12</definedName>
    <definedName name="cb_nota_9">Variables!$I$13</definedName>
    <definedName name="cb_notas">Variables!$I$5:$I$64</definedName>
    <definedName name="cb_p_cuantos_10">Pedazos!$Z$13</definedName>
    <definedName name="cb_p_cuantos_11">Pedazos!$Z$14</definedName>
    <definedName name="cb_p_cuantos_12">Pedazos!$Z$15</definedName>
    <definedName name="cb_p_cuantos_13">Pedazos!$Z$16</definedName>
    <definedName name="cb_p_cuantos_14">Pedazos!$Z$17</definedName>
    <definedName name="cb_p_cuantos_15">Pedazos!$Z$18</definedName>
    <definedName name="cb_p_cuantos_16">Pedazos!$Z$19</definedName>
    <definedName name="cb_p_cuantos_1">Pedazos!$Z$4</definedName>
    <definedName name="cb_p_cuantos_2">Pedazos!$Z$5</definedName>
    <definedName name="cb_p_cuantos_3">Pedazos!$Z$6</definedName>
    <definedName name="cb_p_cuantos_4">Pedazos!$Z$7</definedName>
    <definedName name="cb_p_cuantos_5">Pedazos!$Z$8</definedName>
    <definedName name="cb_p_cuantos_6">Pedazos!$Z$9</definedName>
    <definedName name="cb_p_cuantos_7">Pedazos!$Z$10</definedName>
    <definedName name="cb_p_cuantos_8">Pedazos!$Z$11</definedName>
    <definedName name="cb_p_cuantos_9">Pedazos!$Z$12</definedName>
    <definedName name="cb_p_faltr_10">Pedazos!$AG$13</definedName>
    <definedName name="cb_p_faltr_11">Pedazos!$AG$14</definedName>
    <definedName name="cb_p_faltr_12">Pedazos!$AG$15</definedName>
    <definedName name="cb_p_faltr_13">Pedazos!$AG$16</definedName>
    <definedName name="cb_p_faltr_14">Pedazos!$AG$17</definedName>
    <definedName name="cb_p_faltr_15">Pedazos!$AG$18</definedName>
    <definedName name="cb_p_faltr_16">Pedazos!$AG$19</definedName>
    <definedName name="cb_p_faltr_1">Pedazos!$AG$4</definedName>
    <definedName name="cb_p_faltr_2">Pedazos!$AG$5</definedName>
    <definedName name="cb_p_faltr_3">Pedazos!$AG$6</definedName>
    <definedName name="cb_p_faltr_4">Pedazos!$AG$7</definedName>
    <definedName name="cb_p_faltr_5">Pedazos!$AG$8</definedName>
    <definedName name="cb_p_faltr_6">Pedazos!$AG$9</definedName>
    <definedName name="cb_p_faltr_7">Pedazos!$AG$10</definedName>
    <definedName name="cb_p_faltr_8">Pedazos!$AG$11</definedName>
    <definedName name="cb_p_faltr_9">Pedazos!$AG$12</definedName>
    <definedName name="cb_p_faltspss_10">Pedazos!$AH$13</definedName>
    <definedName name="cb_p_faltspss_11">Pedazos!$AH$14</definedName>
    <definedName name="cb_p_faltspss_12">Pedazos!$AH$15</definedName>
    <definedName name="cb_p_faltspss_13">Pedazos!$AH$16</definedName>
    <definedName name="cb_p_faltspss_14">Pedazos!$AH$17</definedName>
    <definedName name="cb_p_faltspss_15">Pedazos!$AH$18</definedName>
    <definedName name="cb_p_faltspss_16">Pedazos!$AH$19</definedName>
    <definedName name="cb_p_faltspss_1">Pedazos!$AH$4</definedName>
    <definedName name="cb_p_faltspss_2">Pedazos!$AH$5</definedName>
    <definedName name="cb_p_faltspss_3">Pedazos!$AH$6</definedName>
    <definedName name="cb_p_faltspss_4">Pedazos!$AH$7</definedName>
    <definedName name="cb_p_faltspss_5">Pedazos!$AH$8</definedName>
    <definedName name="cb_p_faltspss_6">Pedazos!$AH$9</definedName>
    <definedName name="cb_p_faltspss_7">Pedazos!$AH$10</definedName>
    <definedName name="cb_p_faltspss_8">Pedazos!$AH$11</definedName>
    <definedName name="cb_p_faltspss_9">Pedazos!$AH$12</definedName>
    <definedName name="cb_p_r_10">Pedazos!$AA$13</definedName>
    <definedName name="cb_p_r_11">Pedazos!$AA$14</definedName>
    <definedName name="cb_p_r_12">Pedazos!$AA$15</definedName>
    <definedName name="cb_p_r_13">Pedazos!$AA$16</definedName>
    <definedName name="cb_p_r_14">Pedazos!$AA$17</definedName>
    <definedName name="cb_p_r_15">Pedazos!$AA$18</definedName>
    <definedName name="cb_p_r_16">Pedazos!$AA$19</definedName>
    <definedName name="cb_p_r_1">Pedazos!$AA$4</definedName>
    <definedName name="cb_p_r_2">Pedazos!$AA$5</definedName>
    <definedName name="cb_p_r_3">Pedazos!$AA$6</definedName>
    <definedName name="cb_p_r_4">Pedazos!$AA$7</definedName>
    <definedName name="cb_p_r_5">Pedazos!$AA$8</definedName>
    <definedName name="cb_p_r_6">Pedazos!$AA$9</definedName>
    <definedName name="cb_p_r_7">Pedazos!$AA$10</definedName>
    <definedName name="cb_p_r_8">Pedazos!$AA$11</definedName>
    <definedName name="cb_p_r_9">Pedazos!$AA$12</definedName>
    <definedName name="cb_p_spss_10">Pedazos!$AB$13</definedName>
    <definedName name="cb_p_spss_11">Pedazos!$AB$14</definedName>
    <definedName name="cb_p_spss_12">Pedazos!$AB$15</definedName>
    <definedName name="cb_p_spss_13">Pedazos!$AB$16</definedName>
    <definedName name="cb_p_spss_14">Pedazos!$AB$17</definedName>
    <definedName name="cb_p_spss_15">Pedazos!$AB$18</definedName>
    <definedName name="cb_p_spss_16">Pedazos!$AB$19</definedName>
    <definedName name="cb_p_spss_1">Pedazos!$AB$4</definedName>
    <definedName name="cb_p_spss_2">Pedazos!$AB$5</definedName>
    <definedName name="cb_p_spss_3">Pedazos!$AB$6</definedName>
    <definedName name="cb_p_spss_4">Pedazos!$AB$7</definedName>
    <definedName name="cb_p_spss_5">Pedazos!$AB$8</definedName>
    <definedName name="cb_p_spss_6">Pedazos!$AB$9</definedName>
    <definedName name="cb_p_spss_7">Pedazos!$AB$10</definedName>
    <definedName name="cb_p_spss_8">Pedazos!$AB$11</definedName>
    <definedName name="cb_p_spss_9">Pedazos!$AB$12</definedName>
    <definedName name="cb_periodo">Estudio!$C$7</definedName>
    <definedName name="cb_pregunta_10">Variables!$C$14</definedName>
    <definedName name="cb_pregunta_11">Variables!$C$15</definedName>
    <definedName name="cb_pregunta_12">Variables!$C$16</definedName>
    <definedName name="cb_pregunta_13">Variables!$C$17</definedName>
    <definedName name="cb_pregunta_14">Variables!$C$18</definedName>
    <definedName name="cb_pregunta_15">Variables!$C$19</definedName>
    <definedName name="cb_pregunta_16">Variables!$C$20</definedName>
    <definedName name="cb_pregunta_1">Variables!$C$5</definedName>
    <definedName name="cb_pregunta_2">Variables!$C$6</definedName>
    <definedName name="cb_pregunta_3">Variables!$C$7</definedName>
    <definedName name="cb_pregunta_4">Variables!$C$8</definedName>
    <definedName name="cb_pregunta_5">Variables!$C$9</definedName>
    <definedName name="cb_pregunta_6">Variables!$C$10</definedName>
    <definedName name="cb_pregunta_7">Variables!$C$11</definedName>
    <definedName name="cb_pregunta_8">Variables!$C$12</definedName>
    <definedName name="cb_pregunta_9">Variables!$C$13</definedName>
    <definedName name="cb_preguntas">Variables!$C$5:$C$64</definedName>
    <definedName name="cb_problema_10">Control!$D$21</definedName>
    <definedName name="cb_problema_11">Control!$D$22</definedName>
    <definedName name="cb_problema_12">Control!$D$23</definedName>
    <definedName name="cb_problema_13">Control!$D$24</definedName>
    <definedName name="cb_problema_14">Control!$D$25</definedName>
    <definedName name="cb_problema_15">Control!$D$26</definedName>
    <definedName name="cb_problema_16">Control!$D$27</definedName>
    <definedName name="cb_problema_1">Control!$D$12</definedName>
    <definedName name="cb_problema_2">Control!$D$13</definedName>
    <definedName name="cb_problema_3">Control!$D$14</definedName>
    <definedName name="cb_problema_4">Control!$D$15</definedName>
    <definedName name="cb_problema_5">Control!$D$16</definedName>
    <definedName name="cb_problema_6">Control!$D$17</definedName>
    <definedName name="cb_problema_7">Control!$D$18</definedName>
    <definedName name="cb_problema_8">Control!$D$19</definedName>
    <definedName name="cb_problema_9">Control!$D$20</definedName>
    <definedName name="cb_problemas">Control!$C$8</definedName>
    <definedName name="cb_r_etiqueta_10">Sintaxis!$B$34</definedName>
    <definedName name="cb_r_etiqueta_11">Sintaxis!$B$37</definedName>
    <definedName name="cb_r_etiqueta_12">Sintaxis!$B$40</definedName>
    <definedName name="cb_r_etiqueta_13">Sintaxis!$B$43</definedName>
    <definedName name="cb_r_etiqueta_14">Sintaxis!$B$46</definedName>
    <definedName name="cb_r_etiqueta_15">Sintaxis!$B$49</definedName>
    <definedName name="cb_r_etiqueta_16">Sintaxis!$B$52</definedName>
    <definedName name="cb_r_etiqueta_1">Sintaxis!$B$7</definedName>
    <definedName name="cb_r_etiqueta_2">Sintaxis!$B$10</definedName>
    <definedName name="cb_r_etiqueta_3">Sintaxis!$B$13</definedName>
    <definedName name="cb_r_etiqueta_4">Sintaxis!$B$16</definedName>
    <definedName name="cb_r_etiqueta_5">Sintaxis!$B$19</definedName>
    <definedName name="cb_r_etiqueta_6">Sintaxis!$B$22</definedName>
    <definedName name="cb_r_etiqueta_7">Sintaxis!$B$25</definedName>
    <definedName name="cb_r_etiqueta_8">Sintaxis!$B$28</definedName>
    <definedName name="cb_r_etiqueta_9">Sintaxis!$B$31</definedName>
    <definedName name="cb_r_faltantes_10">Sintaxis!$B$36</definedName>
    <definedName name="cb_r_faltantes_11">Sintaxis!$B$39</definedName>
    <definedName name="cb_r_faltantes_12">Sintaxis!$B$42</definedName>
    <definedName name="cb_r_faltantes_13">Sintaxis!$B$45</definedName>
    <definedName name="cb_r_faltantes_14">Sintaxis!$B$48</definedName>
    <definedName name="cb_r_faltantes_15">Sintaxis!$B$51</definedName>
    <definedName name="cb_r_faltantes_16">Sintaxis!$B$54</definedName>
    <definedName name="cb_r_faltantes_1">Sintaxis!$B$9</definedName>
    <definedName name="cb_r_faltantes_2">Sintaxis!$B$12</definedName>
    <definedName name="cb_r_faltantes_3">Sintaxis!$B$15</definedName>
    <definedName name="cb_r_faltantes_4">Sintaxis!$B$18</definedName>
    <definedName name="cb_r_faltantes_5">Sintaxis!$B$21</definedName>
    <definedName name="cb_r_faltantes_6">Sintaxis!$B$24</definedName>
    <definedName name="cb_r_faltantes_7">Sintaxis!$B$27</definedName>
    <definedName name="cb_r_faltantes_8">Sintaxis!$B$30</definedName>
    <definedName name="cb_r_faltantes_9">Sintaxis!$B$33</definedName>
    <definedName name="cb_r_valores_10">Sintaxis!$B$35</definedName>
    <definedName name="cb_r_valores_11">Sintaxis!$B$38</definedName>
    <definedName name="cb_r_valores_12">Sintaxis!$B$41</definedName>
    <definedName name="cb_r_valores_13">Sintaxis!$B$44</definedName>
    <definedName name="cb_r_valores_14">Sintaxis!$B$47</definedName>
    <definedName name="cb_r_valores_15">Sintaxis!$B$50</definedName>
    <definedName name="cb_r_valores_16">Sintaxis!$B$53</definedName>
    <definedName name="cb_r_valores_1">Sintaxis!$B$8</definedName>
    <definedName name="cb_r_valores_2">Sintaxis!$B$11</definedName>
    <definedName name="cb_r_valores_3">Sintaxis!$B$14</definedName>
    <definedName name="cb_r_valores_4">Sintaxis!$B$17</definedName>
    <definedName name="cb_r_valores_5">Sintaxis!$B$20</definedName>
    <definedName name="cb_r_valores_6">Sintaxis!$B$23</definedName>
    <definedName name="cb_r_valores_7">Sintaxis!$B$26</definedName>
    <definedName name="cb_r_valores_8">Sintaxis!$B$29</definedName>
    <definedName name="cb_r_valores_9">Sintaxis!$B$32</definedName>
    <definedName name="cb_recoleccion">Estudio!$C$12</definedName>
    <definedName name="cb_responsable">Estudio!$C$5</definedName>
    <definedName name="cb_s_etiqueta_10">Sintaxis!$D$34</definedName>
    <definedName name="cb_s_etiqueta_11">Sintaxis!$D$37</definedName>
    <definedName name="cb_s_etiqueta_12">Sintaxis!$D$40</definedName>
    <definedName name="cb_s_etiqueta_13">Sintaxis!$D$43</definedName>
    <definedName name="cb_s_etiqueta_14">Sintaxis!$D$46</definedName>
    <definedName name="cb_s_etiqueta_15">Sintaxis!$D$49</definedName>
    <definedName name="cb_s_etiqueta_16">Sintaxis!$D$52</definedName>
    <definedName name="cb_s_etiqueta_1">Sintaxis!$D$7</definedName>
    <definedName name="cb_s_etiqueta_2">Sintaxis!$D$10</definedName>
    <definedName name="cb_s_etiqueta_3">Sintaxis!$D$13</definedName>
    <definedName name="cb_s_etiqueta_4">Sintaxis!$D$16</definedName>
    <definedName name="cb_s_etiqueta_5">Sintaxis!$D$19</definedName>
    <definedName name="cb_s_etiqueta_6">Sintaxis!$D$22</definedName>
    <definedName name="cb_s_etiqueta_7">Sintaxis!$D$25</definedName>
    <definedName name="cb_s_etiqueta_8">Sintaxis!$D$28</definedName>
    <definedName name="cb_s_etiqueta_9">Sintaxis!$D$31</definedName>
    <definedName name="cb_s_faltantes_10">Sintaxis!$D$36</definedName>
    <definedName name="cb_s_faltantes_11">Sintaxis!$D$39</definedName>
    <definedName name="cb_s_faltantes_12">Sintaxis!$D$42</definedName>
    <definedName name="cb_s_faltantes_13">Sintaxis!$D$45</definedName>
    <definedName name="cb_s_faltantes_14">Sintaxis!$D$48</definedName>
    <definedName name="cb_s_faltantes_15">Sintaxis!$D$51</definedName>
    <definedName name="cb_s_faltantes_16">Sintaxis!$D$54</definedName>
    <definedName name="cb_s_faltantes_1">Sintaxis!$D$9</definedName>
    <definedName name="cb_s_faltantes_2">Sintaxis!$D$12</definedName>
    <definedName name="cb_s_faltantes_3">Sintaxis!$D$15</definedName>
    <definedName name="cb_s_faltantes_4">Sintaxis!$D$18</definedName>
    <definedName name="cb_s_faltantes_5">Sintaxis!$D$21</definedName>
    <definedName name="cb_s_faltantes_6">Sintaxis!$D$24</definedName>
    <definedName name="cb_s_faltantes_7">Sintaxis!$D$27</definedName>
    <definedName name="cb_s_faltantes_8">Sintaxis!$D$30</definedName>
    <definedName name="cb_s_faltantes_9">Sintaxis!$D$33</definedName>
    <definedName name="cb_s_valores_10">Sintaxis!$D$35</definedName>
    <definedName name="cb_s_valores_11">Sintaxis!$D$38</definedName>
    <definedName name="cb_s_valores_12">Sintaxis!$D$41</definedName>
    <definedName name="cb_s_valores_13">Sintaxis!$D$44</definedName>
    <definedName name="cb_s_valores_14">Sintaxis!$D$47</definedName>
    <definedName name="cb_s_valores_15">Sintaxis!$D$50</definedName>
    <definedName name="cb_s_valores_16">Sintaxis!$D$53</definedName>
    <definedName name="cb_s_valores_1">Sintaxis!$D$8</definedName>
    <definedName name="cb_s_valores_2">Sintaxis!$D$11</definedName>
    <definedName name="cb_s_valores_3">Sintaxis!$D$14</definedName>
    <definedName name="cb_s_valores_4">Sintaxis!$D$17</definedName>
    <definedName name="cb_s_valores_5">Sintaxis!$D$20</definedName>
    <definedName name="cb_s_valores_6">Sintaxis!$D$23</definedName>
    <definedName name="cb_s_valores_7">Sintaxis!$D$26</definedName>
    <definedName name="cb_s_valores_8">Sintaxis!$D$29</definedName>
    <definedName name="cb_s_valores_9">Sintaxis!$D$32</definedName>
    <definedName name="cb_tipo_10">Variables!$D$14</definedName>
    <definedName name="cb_tipo_11">Variables!$D$15</definedName>
    <definedName name="cb_tipo_12">Variables!$D$16</definedName>
    <definedName name="cb_tipo_13">Variables!$D$17</definedName>
    <definedName name="cb_tipo_14">Variables!$D$18</definedName>
    <definedName name="cb_tipo_15">Variables!$D$19</definedName>
    <definedName name="cb_tipo_16">Variables!$D$20</definedName>
    <definedName name="cb_tipo_1">Variables!$D$5</definedName>
    <definedName name="cb_tipo_2">Variables!$D$6</definedName>
    <definedName name="cb_tipo_3">Variables!$D$7</definedName>
    <definedName name="cb_tipo_4">Variables!$D$8</definedName>
    <definedName name="cb_tipo_5">Variables!$D$9</definedName>
    <definedName name="cb_tipo_6">Variables!$D$10</definedName>
    <definedName name="cb_tipo_7">Variables!$D$11</definedName>
    <definedName name="cb_tipo_8">Variables!$D$12</definedName>
    <definedName name="cb_tipo_9">Variables!$D$13</definedName>
    <definedName name="cb_tipos">Variables!$D$5:$D$64</definedName>
    <definedName name="cb_titulo">Estudio!$C$4</definedName>
    <definedName name="cb_unidad">Estudio!$C$9</definedName>
    <definedName name="cb_universo">Estudio!$C$8</definedName>
    <definedName name="cb_universo_10">Variables!$G$14</definedName>
    <definedName name="cb_universo_11">Variables!$G$15</definedName>
    <definedName name="cb_universo_12">Variables!$G$16</definedName>
    <definedName name="cb_universo_13">Variables!$G$17</definedName>
    <definedName name="cb_universo_14">Variables!$G$18</definedName>
    <definedName name="cb_universo_15">Variables!$G$19</definedName>
    <definedName name="cb_universo_16">Variables!$G$20</definedName>
    <definedName name="cb_universo_1">Variables!$G$5</definedName>
    <definedName name="cb_universo_2">Variables!$G$6</definedName>
    <definedName name="cb_universo_3">Variables!$G$7</definedName>
    <definedName name="cb_universo_4">Variables!$G$8</definedName>
    <definedName name="cb_universo_5">Variables!$G$9</definedName>
    <definedName name="cb_universo_6">Variables!$G$10</definedName>
    <definedName name="cb_universo_7">Variables!$G$11</definedName>
    <definedName name="cb_universo_8">Variables!$G$12</definedName>
    <definedName name="cb_universo_9">Variables!$G$13</definedName>
    <definedName name="cb_universos">Variables!$G$5:$G$64</definedName>
    <definedName name="cb_valores_10">Variables!$E$14</definedName>
    <definedName name="cb_valores_11">Variables!$E$15</definedName>
    <definedName name="cb_valores_12">Variables!$E$16</definedName>
    <definedName name="cb_valores_13">Variables!$E$17</definedName>
    <definedName name="cb_valores_14">Variables!$E$18</definedName>
    <definedName name="cb_valores_15">Variables!$E$19</definedName>
    <definedName name="cb_valores_16">Variables!$E$20</definedName>
    <definedName name="cb_valores_1">Variables!$E$5</definedName>
    <definedName name="cb_valores_2">Variables!$E$6</definedName>
    <definedName name="cb_valores_3">Variables!$E$7</definedName>
    <definedName name="cb_valores_4">Variables!$E$8</definedName>
    <definedName name="cb_valores_5">Variables!$E$9</definedName>
    <definedName name="cb_valores_6">Variables!$E$10</definedName>
    <definedName name="cb_valores_7">Variables!$E$11</definedName>
    <definedName name="cb_valores_8">Variables!$E$12</definedName>
    <definedName name="cb_valores_9">Variables!$E$13</definedName>
    <definedName name="cb_variables">Control!$C$4</definedName>
    <definedName name="cb_version">Estudio!$C$14</definedName>
    <definedName name="cb_x_cuantos_17">Pedazos!$Z$20</definedName>
    <definedName name="cb_x_cuantos_18">Pedazos!$Z$21</definedName>
    <definedName name="cb_x_cuantos_19">Pedazos!$Z$22</definedName>
    <definedName name="cb_x_cuantos_20">Pedazos!$Z$23</definedName>
    <definedName name="cb_x_cuantos_21">Pedazos!$Z$24</definedName>
    <definedName name="cb_x_cuantos_22">Pedazos!$Z$25</definedName>
    <definedName name="cb_x_cuantos_23">Pedazos!$Z$26</definedName>
    <definedName name="cb_x_cuantos_24">Pedazos!$Z$27</definedName>
    <definedName name="cb_x_cuantos_25">Pedazos!$Z$28</definedName>
    <definedName name="cb_x_cuantos_26">Pedazos!$Z$29</definedName>
    <definedName name="cb_x_cuantos_27">Pedazos!$Z$30</definedName>
    <definedName name="cb_x_cuantos_28">Pedazos!$Z$31</definedName>
    <definedName name="cb_x_cuantos_29">Pedazos!$Z$32</definedName>
    <definedName name="cb_x_cuantos_30">Pedazos!$Z$33</definedName>
    <definedName name="cb_x_cuantos_31">Pedazos!$Z$34</definedName>
    <definedName name="cb_x_cuantos_32">Pedazos!$Z$35</definedName>
    <definedName name="cb_x_cuantos_33">Pedazos!$Z$36</definedName>
    <definedName name="cb_x_cuantos_34">Pedazos!$Z$37</definedName>
    <definedName name="cb_x_cuantos_35">Pedazos!$Z$38</definedName>
    <definedName name="cb_x_cuantos_36">Pedazos!$Z$39</definedName>
    <definedName name="cb_x_cuantos_37">Pedazos!$Z$40</definedName>
    <definedName name="cb_x_cuantos_38">Pedazos!$Z$41</definedName>
    <definedName name="cb_x_cuantos_39">Pedazos!$Z$42</definedName>
    <definedName name="cb_x_cuantos_40">Pedazos!$Z$43</definedName>
    <definedName name="cb_x_cuantos_41">Pedazos!$Z$44</definedName>
    <definedName name="cb_x_cuantos_42">Pedazos!$Z$45</definedName>
    <definedName name="cb_x_cuantos_43">Pedazos!$Z$46</definedName>
    <definedName name="cb_x_cuantos_44">Pedazos!$Z$47</definedName>
    <definedName name="cb_x_cuantos_45">Pedazos!$Z$48</definedName>
    <definedName name="cb_x_cuantos_46">Pedazos!$Z$49</definedName>
    <definedName name="cb_x_cuantos_47">Pedazos!$Z$50</definedName>
    <definedName name="cb_x_cuantos_48">Pedazos!$Z$51</definedName>
    <definedName name="cb_x_cuantos_49">Pedazos!$Z$52</definedName>
    <definedName name="cb_x_cuantos_50">Pedazos!$Z$53</definedName>
    <definedName name="cb_x_cuantos_51">Pedazos!$Z$54</definedName>
    <definedName name="cb_x_cuantos_52">Pedazos!$Z$55</definedName>
    <definedName name="cb_x_cuantos_53">Pedazos!$Z$56</definedName>
    <definedName name="cb_x_cuantos_54">Pedazos!$Z$57</definedName>
    <definedName name="cb_x_cuantos_55">Pedazos!$Z$58</definedName>
    <definedName name="cb_x_cuantos_56">Pedazos!$Z$59</definedName>
    <definedName name="cb_x_cuantos_57">Pedazos!$Z$60</definedName>
    <definedName name="cb_x_cuantos_58">Pedazos!$Z$61</definedName>
    <definedName name="cb_x_cuantos_59">Pedazos!$Z$62</definedName>
    <definedName name="cb_x_cuantos_60">Pedazos!$Z$63</definedName>
    <definedName name="cb_x_faltr_17">Pedazos!$AG$20</definedName>
    <definedName name="cb_x_faltr_18">Pedazos!$AG$21</definedName>
    <definedName name="cb_x_faltr_19">Pedazos!$AG$22</definedName>
    <definedName name="cb_x_faltr_20">Pedazos!$AG$23</definedName>
    <definedName name="cb_x_faltr_21">Pedazos!$AG$24</definedName>
    <definedName name="cb_x_faltr_22">Pedazos!$AG$25</definedName>
    <definedName name="cb_x_faltr_23">Pedazos!$AG$26</definedName>
    <definedName name="cb_x_faltr_24">Pedazos!$AG$27</definedName>
    <definedName name="cb_x_faltr_25">Pedazos!$AG$28</definedName>
    <definedName name="cb_x_faltr_26">Pedazos!$AG$29</definedName>
    <definedName name="cb_x_faltr_27">Pedazos!$AG$30</definedName>
    <definedName name="cb_x_faltr_28">Pedazos!$AG$31</definedName>
    <definedName name="cb_x_faltr_29">Pedazos!$AG$32</definedName>
    <definedName name="cb_x_faltr_30">Pedazos!$AG$33</definedName>
    <definedName name="cb_x_faltr_31">Pedazos!$AG$34</definedName>
    <definedName name="cb_x_faltr_32">Pedazos!$AG$35</definedName>
    <definedName name="cb_x_faltr_33">Pedazos!$AG$36</definedName>
    <definedName name="cb_x_faltr_34">Pedazos!$AG$37</definedName>
    <definedName name="cb_x_faltr_35">Pedazos!$AG$38</definedName>
    <definedName name="cb_x_faltr_36">Pedazos!$AG$39</definedName>
    <definedName name="cb_x_faltr_37">Pedazos!$AG$40</definedName>
    <definedName name="cb_x_faltr_38">Pedazos!$AG$41</definedName>
    <definedName name="cb_x_faltr_39">Pedazos!$AG$42</definedName>
    <definedName name="cb_x_faltr_40">Pedazos!$AG$43</definedName>
    <definedName name="cb_x_faltr_41">Pedazos!$AG$44</definedName>
    <definedName name="cb_x_faltr_42">Pedazos!$AG$45</definedName>
    <definedName name="cb_x_faltr_43">Pedazos!$AG$46</definedName>
    <definedName name="cb_x_faltr_44">Pedazos!$AG$47</definedName>
    <definedName name="cb_x_faltr_45">Pedazos!$AG$48</definedName>
    <definedName name="cb_x_faltr_46">Pedazos!$AG$49</definedName>
    <definedName name="cb_x_faltr_47">Pedazos!$AG$50</definedName>
    <definedName name="cb_x_faltr_48">Pedazos!$AG$51</definedName>
    <definedName name="cb_x_faltr_49">Pedazos!$AG$52</definedName>
    <definedName name="cb_x_faltr_50">Pedazos!$AG$53</definedName>
    <definedName name="cb_x_faltr_51">Pedazos!$AG$54</definedName>
    <definedName name="cb_x_faltr_52">Pedazos!$AG$55</definedName>
    <definedName name="cb_x_faltr_53">Pedazos!$AG$56</definedName>
    <definedName name="cb_x_faltr_54">Pedazos!$AG$57</definedName>
    <definedName name="cb_x_faltr_55">Pedazos!$AG$58</definedName>
    <definedName name="cb_x_faltr_56">Pedazos!$AG$59</definedName>
    <definedName name="cb_x_faltr_57">Pedazos!$AG$60</definedName>
    <definedName name="cb_x_faltr_58">Pedazos!$AG$61</definedName>
    <definedName name="cb_x_faltr_59">Pedazos!$AG$62</definedName>
    <definedName name="cb_x_faltr_60">Pedazos!$AG$63</definedName>
    <definedName name="cb_x_faltspss_17">Pedazos!$AH$20</definedName>
    <definedName name="cb_x_faltspss_18">Pedazos!$AH$21</definedName>
    <definedName name="cb_x_faltspss_19">Pedazos!$AH$22</definedName>
    <definedName name="cb_x_faltspss_20">Pedazos!$AH$23</definedName>
    <definedName name="cb_x_faltspss_21">Pedazos!$AH$24</definedName>
    <definedName name="cb_x_faltspss_22">Pedazos!$AH$25</definedName>
    <definedName name="cb_x_faltspss_23">Pedazos!$AH$26</definedName>
    <definedName name="cb_x_faltspss_24">Pedazos!$AH$27</definedName>
    <definedName name="cb_x_faltspss_25">Pedazos!$AH$28</definedName>
    <definedName name="cb_x_faltspss_26">Pedazos!$AH$29</definedName>
    <definedName name="cb_x_faltspss_27">Pedazos!$AH$30</definedName>
    <definedName name="cb_x_faltspss_28">Pedazos!$AH$31</definedName>
    <definedName name="cb_x_faltspss_29">Pedazos!$AH$32</definedName>
    <definedName name="cb_x_faltspss_30">Pedazos!$AH$33</definedName>
    <definedName name="cb_x_faltspss_31">Pedazos!$AH$34</definedName>
    <definedName name="cb_x_faltspss_32">Pedazos!$AH$35</definedName>
    <definedName name="cb_x_faltspss_33">Pedazos!$AH$36</definedName>
    <definedName name="cb_x_faltspss_34">Pedazos!$AH$37</definedName>
    <definedName name="cb_x_faltspss_35">Pedazos!$AH$38</definedName>
    <definedName name="cb_x_faltspss_36">Pedazos!$AH$39</definedName>
    <definedName name="cb_x_faltspss_37">Pedazos!$AH$40</definedName>
    <definedName name="cb_x_faltspss_38">Pedazos!$AH$41</definedName>
    <definedName name="cb_x_faltspss_39">Pedazos!$AH$42</definedName>
    <definedName name="cb_x_faltspss_40">Pedazos!$AH$43</definedName>
    <definedName name="cb_x_faltspss_41">Pedazos!$AH$44</definedName>
    <definedName name="cb_x_faltspss_42">Pedazos!$AH$45</definedName>
    <definedName name="cb_x_faltspss_43">Pedazos!$AH$46</definedName>
    <definedName name="cb_x_faltspss_44">Pedazos!$AH$47</definedName>
    <definedName name="cb_x_faltspss_45">Pedazos!$AH$48</definedName>
    <definedName name="cb_x_faltspss_46">Pedazos!$AH$49</definedName>
    <definedName name="cb_x_faltspss_47">Pedazos!$AH$50</definedName>
    <definedName name="cb_x_faltspss_48">Pedazos!$AH$51</definedName>
    <definedName name="cb_x_faltspss_49">Pedazos!$AH$52</definedName>
    <definedName name="cb_x_faltspss_50">Pedazos!$AH$53</definedName>
    <definedName name="cb_x_faltspss_51">Pedazos!$AH$54</definedName>
    <definedName name="cb_x_faltspss_52">Pedazos!$AH$55</definedName>
    <definedName name="cb_x_faltspss_53">Pedazos!$AH$56</definedName>
    <definedName name="cb_x_faltspss_54">Pedazos!$AH$57</definedName>
    <definedName name="cb_x_faltspss_55">Pedazos!$AH$58</definedName>
    <definedName name="cb_x_faltspss_56">Pedazos!$AH$59</definedName>
    <definedName name="cb_x_faltspss_57">Pedazos!$AH$60</definedName>
    <definedName name="cb_x_faltspss_58">Pedazos!$AH$61</definedName>
    <definedName name="cb_x_faltspss_59">Pedazos!$AH$62</definedName>
    <definedName name="cb_x_faltspss_60">Pedazos!$AH$63</definedName>
    <definedName name="cb_x_r_17">Pedazos!$AA$20</definedName>
    <definedName name="cb_x_r_18">Pedazos!$AA$21</definedName>
    <definedName name="cb_x_r_19">Pedazos!$AA$22</definedName>
    <definedName name="cb_x_r_20">Pedazos!$AA$23</definedName>
    <definedName name="cb_x_r_21">Pedazos!$AA$24</definedName>
    <definedName name="cb_x_r_22">Pedazos!$AA$25</definedName>
    <definedName name="cb_x_r_23">Pedazos!$AA$26</definedName>
    <definedName name="cb_x_r_24">Pedazos!$AA$27</definedName>
    <definedName name="cb_x_r_25">Pedazos!$AA$28</definedName>
    <definedName name="cb_x_r_26">Pedazos!$AA$29</definedName>
    <definedName name="cb_x_r_27">Pedazos!$AA$30</definedName>
    <definedName name="cb_x_r_28">Pedazos!$AA$31</definedName>
    <definedName name="cb_x_r_29">Pedazos!$AA$32</definedName>
    <definedName name="cb_x_r_30">Pedazos!$AA$33</definedName>
    <definedName name="cb_x_r_31">Pedazos!$AA$34</definedName>
    <definedName name="cb_x_r_32">Pedazos!$AA$35</definedName>
    <definedName name="cb_x_r_33">Pedazos!$AA$36</definedName>
    <definedName name="cb_x_r_34">Pedazos!$AA$37</definedName>
    <definedName name="cb_x_r_35">Pedazos!$AA$38</definedName>
    <definedName name="cb_x_r_36">Pedazos!$AA$39</definedName>
    <definedName name="cb_x_r_37">Pedazos!$AA$40</definedName>
    <definedName name="cb_x_r_38">Pedazos!$AA$41</definedName>
    <definedName name="cb_x_r_39">Pedazos!$AA$42</definedName>
    <definedName name="cb_x_r_40">Pedazos!$AA$43</definedName>
    <definedName name="cb_x_r_41">Pedazos!$AA$44</definedName>
    <definedName name="cb_x_r_42">Pedazos!$AA$45</definedName>
    <definedName name="cb_x_r_43">Pedazos!$AA$46</definedName>
    <definedName name="cb_x_r_44">Pedazos!$AA$47</definedName>
    <definedName name="cb_x_r_45">Pedazos!$AA$48</definedName>
    <definedName name="cb_x_r_46">Pedazos!$AA$49</definedName>
    <definedName name="cb_x_r_47">Pedazos!$AA$50</definedName>
    <definedName name="cb_x_r_48">Pedazos!$AA$51</definedName>
    <definedName name="cb_x_r_49">Pedazos!$AA$52</definedName>
    <definedName name="cb_x_r_50">Pedazos!$AA$53</definedName>
    <definedName name="cb_x_r_51">Pedazos!$AA$54</definedName>
    <definedName name="cb_x_r_52">Pedazos!$AA$55</definedName>
    <definedName name="cb_x_r_53">Pedazos!$AA$56</definedName>
    <definedName name="cb_x_r_54">Pedazos!$AA$57</definedName>
    <definedName name="cb_x_r_55">Pedazos!$AA$58</definedName>
    <definedName name="cb_x_r_56">Pedazos!$AA$59</definedName>
    <definedName name="cb_x_r_57">Pedazos!$AA$60</definedName>
    <definedName name="cb_x_r_58">Pedazos!$AA$61</definedName>
    <definedName name="cb_x_r_59">Pedazos!$AA$62</definedName>
    <definedName name="cb_x_r_60">Pedazos!$AA$63</definedName>
    <definedName name="cb_x_spss_17">Pedazos!$AB$20</definedName>
    <definedName name="cb_x_spss_18">Pedazos!$AB$21</definedName>
    <definedName name="cb_x_spss_19">Pedazos!$AB$22</definedName>
    <definedName name="cb_x_spss_20">Pedazos!$AB$23</definedName>
    <definedName name="cb_x_spss_21">Pedazos!$AB$24</definedName>
    <definedName name="cb_x_spss_22">Pedazos!$AB$25</definedName>
    <definedName name="cb_x_spss_23">Pedazos!$AB$26</definedName>
    <definedName name="cb_x_spss_24">Pedazos!$AB$27</definedName>
    <definedName name="cb_x_spss_25">Pedazos!$AB$28</definedName>
    <definedName name="cb_x_spss_26">Pedazos!$AB$29</definedName>
    <definedName name="cb_x_spss_27">Pedazos!$AB$30</definedName>
    <definedName name="cb_x_spss_28">Pedazos!$AB$31</definedName>
    <definedName name="cb_x_spss_29">Pedazos!$AB$32</definedName>
    <definedName name="cb_x_spss_30">Pedazos!$AB$33</definedName>
    <definedName name="cb_x_spss_31">Pedazos!$AB$34</definedName>
    <definedName name="cb_x_spss_32">Pedazos!$AB$35</definedName>
    <definedName name="cb_x_spss_33">Pedazos!$AB$36</definedName>
    <definedName name="cb_x_spss_34">Pedazos!$AB$37</definedName>
    <definedName name="cb_x_spss_35">Pedazos!$AB$38</definedName>
    <definedName name="cb_x_spss_36">Pedazos!$AB$39</definedName>
    <definedName name="cb_x_spss_37">Pedazos!$AB$40</definedName>
    <definedName name="cb_x_spss_38">Pedazos!$AB$41</definedName>
    <definedName name="cb_x_spss_39">Pedazos!$AB$42</definedName>
    <definedName name="cb_x_spss_40">Pedazos!$AB$43</definedName>
    <definedName name="cb_x_spss_41">Pedazos!$AB$44</definedName>
    <definedName name="cb_x_spss_42">Pedazos!$AB$45</definedName>
    <definedName name="cb_x_spss_43">Pedazos!$AB$46</definedName>
    <definedName name="cb_x_spss_44">Pedazos!$AB$47</definedName>
    <definedName name="cb_x_spss_45">Pedazos!$AB$48</definedName>
    <definedName name="cb_x_spss_46">Pedazos!$AB$49</definedName>
    <definedName name="cb_x_spss_47">Pedazos!$AB$50</definedName>
    <definedName name="cb_x_spss_48">Pedazos!$AB$51</definedName>
    <definedName name="cb_x_spss_49">Pedazos!$AB$52</definedName>
    <definedName name="cb_x_spss_50">Pedazos!$AB$53</definedName>
    <definedName name="cb_x_spss_51">Pedazos!$AB$54</definedName>
    <definedName name="cb_x_spss_52">Pedazos!$AB$55</definedName>
    <definedName name="cb_x_spss_53">Pedazos!$AB$56</definedName>
    <definedName name="cb_x_spss_54">Pedazos!$AB$57</definedName>
    <definedName name="cb_x_spss_55">Pedazos!$AB$58</definedName>
    <definedName name="cb_x_spss_56">Pedazos!$AB$59</definedName>
    <definedName name="cb_x_spss_57">Pedazos!$AB$60</definedName>
    <definedName name="cb_x_spss_58">Pedazos!$AB$61</definedName>
    <definedName name="cb_x_spss_59">Pedazos!$AB$62</definedName>
    <definedName name="cb_x_spss_60">Pedazos!$AB$63</definedName>
  </definedNames>
  <calcPr calcId="124519" fullCalcOnLoad="1"/>
</workbook>
</file>

<file path=xl/sharedStrings.xml><?xml version="1.0" encoding="utf-8"?>
<sst xmlns="http://schemas.openxmlformats.org/spreadsheetml/2006/main" count="213" uniqueCount="190">
  <si>
    <t>Libro de códigos de una encuesta</t>
  </si>
  <si>
    <t>Plantilla de estadistica.ar</t>
  </si>
  <si>
    <t>El libro de códigos de una encuesta: qué mide cada variable, cómo se preguntó, qué significa cada código y a quién se le preguntó. Se completa una fila por variable y la planilla escribe el libro redactado, la sintaxis de R y de SPSS para etiquetar la base, y los controles.</t>
  </si>
  <si>
    <t>Cómo se usa</t>
  </si>
  <si>
    <t>1. En «Estudio», completá los datos del relevamiento.
2. En «Variables», una fila por variable, en el orden en que están en la base. Los códigos van separados por punto y coma: «1=Varón; 2=Mujer».
3. Mirá «Control»: avisa de nombres repetidos, nombres que R o SPSS no aceptan y variables sin etiqueta, tipo o códigos.
4. Copiá «Libro» para el anexo del informe, y «Sintaxis» para etiquetar la base.</t>
  </si>
  <si>
    <t>Por qué importan los nombres</t>
  </si>
  <si>
    <t>R y SPSS aceptan letras sin tilde, números y guion bajo, empezando por una letra. Un nombre con espacios o con ñ obliga a renombrar la variable después, y ahí es donde se pierde la correspondencia con el cuestionario.</t>
  </si>
  <si>
    <t>Qué es un libro de códigos</t>
  </si>
  <si>
    <t>Es lo que permite que la base se entienda sin tenerte al lado: sin él, «p12 = 3» no significa nada. Es también lo primero que pide cualquier repositorio de datos al publicar una base.</t>
  </si>
  <si>
    <t>Cómo está hecha</t>
  </si>
  <si>
    <t>La sintaxis generada se compara con la que produce un programa aparte, en Python, incluidas las comillas dentro de las etiquetas, que en R se escapan con barra invertida y en SPSS repitiéndolas.</t>
  </si>
  <si>
    <t>Explicación completa y otras herramientas:</t>
  </si>
  <si>
    <t>https://estadistica.ar/herramientas/plantilla-libro-de-codigos/</t>
  </si>
  <si>
    <t>Licencia CC BY-NC-SA 4.0: podés usarla, modificarla y compartirla citando la fuente, sin fines comerciales y con la misma licencia. Hecha por Mu3Sigma.</t>
  </si>
  <si>
    <t>El estudio</t>
  </si>
  <si>
    <t>Los datos que encabezan el libro de códigos. Cambiá la columna verde.</t>
  </si>
  <si>
    <t>Título del estudio</t>
  </si>
  <si>
    <t>Encuesta de Turismo Receptivo de Catamarca</t>
  </si>
  <si>
    <t>Responsable</t>
  </si>
  <si>
    <t>Nombre y apellido</t>
  </si>
  <si>
    <t>Institución</t>
  </si>
  <si>
    <t>Nombre de la institución</t>
  </si>
  <si>
    <t>Período de relevamiento</t>
  </si>
  <si>
    <t>Enero a marzo de 2026</t>
  </si>
  <si>
    <t>Universo</t>
  </si>
  <si>
    <t>Personas de 18 años o más que pernoctaron al menos una noche en la provincia</t>
  </si>
  <si>
    <t>Unidad de análisis</t>
  </si>
  <si>
    <t>La persona entrevistada</t>
  </si>
  <si>
    <t>Diseño de la muestra</t>
  </si>
  <si>
    <t>Muestreo por cuotas en puntos de afluencia turística</t>
  </si>
  <si>
    <t>Casos relevados</t>
  </si>
  <si>
    <t>1.200</t>
  </si>
  <si>
    <t>Forma de recolección</t>
  </si>
  <si>
    <t>Entrevista cara a cara con cuestionario estructurado</t>
  </si>
  <si>
    <t>Archivo de datos</t>
  </si>
  <si>
    <t>turismo_2026.csv</t>
  </si>
  <si>
    <t>Versión de la base</t>
  </si>
  <si>
    <t>1.0, marzo de 2026</t>
  </si>
  <si>
    <t>Cita sugerida</t>
  </si>
  <si>
    <t>Apellido, N. (2026). Encuesta de Turismo Receptivo de Catamarca [base de datos].</t>
  </si>
  <si>
    <t>Licencia de uso</t>
  </si>
  <si>
    <t>CC BY 4.0</t>
  </si>
  <si>
    <t>Contacto</t>
  </si>
  <si>
    <t>correo@ejemplo.gob.ar</t>
  </si>
  <si>
    <t>Si un dato no corresponde, dejalo vacío: no aparece en el libro.</t>
  </si>
  <si>
    <t>Variables</t>
  </si>
  <si>
    <t>Una fila por variable, en el orden en que están en la base. Los códigos van separados por punto y coma: «1=Varón; 2=Mujer». Los faltantes, igual: «99=No responde».</t>
  </si>
  <si>
    <t>Nombre en la base</t>
  </si>
  <si>
    <t>Etiqueta</t>
  </si>
  <si>
    <t>Pregunta textual</t>
  </si>
  <si>
    <t>Tipo</t>
  </si>
  <si>
    <t>Valores y códigos</t>
  </si>
  <si>
    <t>Códigos de faltante</t>
  </si>
  <si>
    <t>A quién se le pregunta</t>
  </si>
  <si>
    <t>Fuente o cómo se construye</t>
  </si>
  <si>
    <t>Nota</t>
  </si>
  <si>
    <t>id</t>
  </si>
  <si>
    <t>Número de caso</t>
  </si>
  <si>
    <t>Número entero</t>
  </si>
  <si>
    <t>Todos los casos</t>
  </si>
  <si>
    <t>Asignado en la carga</t>
  </si>
  <si>
    <t>fecha</t>
  </si>
  <si>
    <t>Fecha de la entrevista</t>
  </si>
  <si>
    <t>Fecha</t>
  </si>
  <si>
    <t>Formato dd/mm/aaaa</t>
  </si>
  <si>
    <t>localidad</t>
  </si>
  <si>
    <t>Localidad donde se hizo la entrevista</t>
  </si>
  <si>
    <t>Categoría (código)</t>
  </si>
  <si>
    <t>1=San Fernando del Valle; 2=Fiambalá; 3=Andalgalá; 4=Santa María; 5=Otra</t>
  </si>
  <si>
    <t>sexo</t>
  </si>
  <si>
    <t>Sexo registrado</t>
  </si>
  <si>
    <t>¿Sexo? (por observación)</t>
  </si>
  <si>
    <t>1=Varón; 2=Mujer; 3=Otro</t>
  </si>
  <si>
    <t>edad</t>
  </si>
  <si>
    <t>Edad en años cumplidos</t>
  </si>
  <si>
    <t>¿Cuántos años cumplidos tenés?</t>
  </si>
  <si>
    <t>18 a 99</t>
  </si>
  <si>
    <t>99=No responde</t>
  </si>
  <si>
    <t>origen</t>
  </si>
  <si>
    <t>Provincia o país de residencia</t>
  </si>
  <si>
    <t>¿Dónde vivís habitualmente?</t>
  </si>
  <si>
    <t>1=Catamarca; 2=Otra provincia; 3=Otro país</t>
  </si>
  <si>
    <t>noches</t>
  </si>
  <si>
    <t>Noches que pernoctó en la provincia</t>
  </si>
  <si>
    <t>¿Cuántas noches te quedaste?</t>
  </si>
  <si>
    <t>1 a 60</t>
  </si>
  <si>
    <t>99=No sabe</t>
  </si>
  <si>
    <t>Quienes pernoctaron</t>
  </si>
  <si>
    <t>gasto</t>
  </si>
  <si>
    <t>Gasto total del viaje, en pesos</t>
  </si>
  <si>
    <t>¿Cuánto gastaste en total durante el viaje?</t>
  </si>
  <si>
    <t>Número</t>
  </si>
  <si>
    <t>0 o más</t>
  </si>
  <si>
    <t>999999=No responde</t>
  </si>
  <si>
    <t>Incluye alojamiento, comida, transporte y compras</t>
  </si>
  <si>
    <t>alojamiento</t>
  </si>
  <si>
    <t>Tipo de alojamiento</t>
  </si>
  <si>
    <t>¿Dónde te alojaste?</t>
  </si>
  <si>
    <t>1=Hotel; 2=Cabaña o casa de alquiler; 3=Camping; 4=Casa de familiares o amigos; 5=Otro</t>
  </si>
  <si>
    <t>9=No corresponde</t>
  </si>
  <si>
    <t>motivo</t>
  </si>
  <si>
    <t>Motivo principal del viaje</t>
  </si>
  <si>
    <t>¿Cuál fue el motivo principal de tu viaje?</t>
  </si>
  <si>
    <t>1=Vacaciones; 2=Visita a familiares; 3=Trabajo; 4=Salud; 5=Otro</t>
  </si>
  <si>
    <t>satisfaccion</t>
  </si>
  <si>
    <t>Satisfacción general con la estadía</t>
  </si>
  <si>
    <t>En una escala de 1 a 10, ¿cómo calificarías tu estadía?</t>
  </si>
  <si>
    <t>1 a 10</t>
  </si>
  <si>
    <t>1 = muy insatisfecho, 10 = muy satisfecho</t>
  </si>
  <si>
    <t>volveria</t>
  </si>
  <si>
    <t>Volvería a visitar la provincia</t>
  </si>
  <si>
    <t>¿Volverías a visitar la provincia?</t>
  </si>
  <si>
    <t>Sí/No</t>
  </si>
  <si>
    <t>gasto_diario</t>
  </si>
  <si>
    <t>Gasto promedio por noche</t>
  </si>
  <si>
    <t>gasto / noches, calculado después de la carga</t>
  </si>
  <si>
    <t>Libro de códigos</t>
  </si>
  <si>
    <t>Se arma solo. Copiá la columna y pegala en el anexo del informe.</t>
  </si>
  <si>
    <t>Sintaxis para etiquetar la base</t>
  </si>
  <si>
    <t>Copiá la columna que uses. Cambiá «datos» por el nombre de tu base.</t>
  </si>
  <si>
    <t>R (paquete labelled)</t>
  </si>
  <si>
    <t>SPSS</t>
  </si>
  <si>
    <t>Control del libro de códigos</t>
  </si>
  <si>
    <t>Los nombres tienen que servir en R y en SPSS: letras sin tilde, números y guion bajo, empezando por una letra y sin pasar de 32 caracteres.</t>
  </si>
  <si>
    <t>Variables definidas</t>
  </si>
  <si>
    <t>Con etiqueta</t>
  </si>
  <si>
    <t>Con la pregunta textual</t>
  </si>
  <si>
    <t>Categóricas con códigos</t>
  </si>
  <si>
    <t>Variables con algún problema</t>
  </si>
  <si>
    <t>Revisión variable por variable</t>
  </si>
  <si>
    <t>Variable</t>
  </si>
  <si>
    <t>Estado</t>
  </si>
  <si>
    <t>Qué revisar</t>
  </si>
  <si>
    <t>Los códigos de cada variable, separados. No tocar.</t>
  </si>
  <si>
    <t>código 1</t>
  </si>
  <si>
    <t>código 2</t>
  </si>
  <si>
    <t>código 3</t>
  </si>
  <si>
    <t>código 4</t>
  </si>
  <si>
    <t>código 5</t>
  </si>
  <si>
    <t>código 6</t>
  </si>
  <si>
    <t>código 7</t>
  </si>
  <si>
    <t>código 8</t>
  </si>
  <si>
    <t>código 9</t>
  </si>
  <si>
    <t>código 10</t>
  </si>
  <si>
    <t>código 11</t>
  </si>
  <si>
    <t>código 12</t>
  </si>
  <si>
    <t>etiqueta 1</t>
  </si>
  <si>
    <t>etiqueta 2</t>
  </si>
  <si>
    <t>etiqueta 3</t>
  </si>
  <si>
    <t>etiqueta 4</t>
  </si>
  <si>
    <t>etiqueta 5</t>
  </si>
  <si>
    <t>etiqueta 6</t>
  </si>
  <si>
    <t>etiqueta 7</t>
  </si>
  <si>
    <t>etiqueta 8</t>
  </si>
  <si>
    <t>etiqueta 9</t>
  </si>
  <si>
    <t>etiqueta 10</t>
  </si>
  <si>
    <t>etiqueta 11</t>
  </si>
  <si>
    <t>etiqueta 12</t>
  </si>
  <si>
    <t>cuántos</t>
  </si>
  <si>
    <t>R</t>
  </si>
  <si>
    <t>faltante 1</t>
  </si>
  <si>
    <t>faltante 2</t>
  </si>
  <si>
    <t>faltante 3</t>
  </si>
  <si>
    <t>faltante 4</t>
  </si>
  <si>
    <t>faltantes R</t>
  </si>
  <si>
    <t>faltantes SPSS</t>
  </si>
  <si>
    <t>R hasta 1</t>
  </si>
  <si>
    <t>SPSS hasta 1</t>
  </si>
  <si>
    <t>R hasta 2</t>
  </si>
  <si>
    <t>SPSS hasta 2</t>
  </si>
  <si>
    <t>R hasta 3</t>
  </si>
  <si>
    <t>SPSS hasta 3</t>
  </si>
  <si>
    <t>R hasta 4</t>
  </si>
  <si>
    <t>SPSS hasta 4</t>
  </si>
  <si>
    <t>R hasta 5</t>
  </si>
  <si>
    <t>SPSS hasta 5</t>
  </si>
  <si>
    <t>R hasta 6</t>
  </si>
  <si>
    <t>SPSS hasta 6</t>
  </si>
  <si>
    <t>R hasta 7</t>
  </si>
  <si>
    <t>SPSS hasta 7</t>
  </si>
  <si>
    <t>R hasta 8</t>
  </si>
  <si>
    <t>SPSS hasta 8</t>
  </si>
  <si>
    <t>R hasta 9</t>
  </si>
  <si>
    <t>SPSS hasta 9</t>
  </si>
  <si>
    <t>R hasta 10</t>
  </si>
  <si>
    <t>SPSS hasta 10</t>
  </si>
  <si>
    <t>R hasta 11</t>
  </si>
  <si>
    <t>SPSS hasta 11</t>
  </si>
  <si>
    <t>R hasta 12</t>
  </si>
  <si>
    <t>SPSS hasta 12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</si>
</sst>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6"/>
      <color rgb="FF191C1F"/>
      <name val="Arial"/>
      <family val="2"/>
    </font>
    <font>
      <i/>
      <sz val="10"/>
      <color rgb="FF5B626A"/>
      <name val="Arial"/>
      <family val="2"/>
    </font>
    <font>
      <sz val="10"/>
      <color rgb="FF191C1F"/>
      <name val="Arial"/>
      <family val="2"/>
    </font>
    <font>
      <b/>
      <sz val="10"/>
      <color rgb="FF0E6B60"/>
      <name val="Arial"/>
      <family val="2"/>
    </font>
    <font>
      <sz val="10"/>
      <color rgb="FF5B626A"/>
      <name val="Arial"/>
      <family val="2"/>
    </font>
    <font>
      <u/>
      <sz val="10"/>
      <color rgb="FF0E6B60"/>
      <name val="Arial"/>
      <family val="2"/>
    </font>
    <font>
      <sz val="9"/>
      <color rgb="FF5B626A"/>
      <name val="Arial"/>
      <family val="2"/>
    </font>
    <font>
      <b/>
      <sz val="10"/>
      <color rgb="FF191C1F"/>
      <name val="Arial"/>
      <family val="2"/>
    </font>
    <font>
      <i/>
      <sz val="10"/>
      <color rgb="FF9E38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4F1EE"/>
        <bgColor indexed="64"/>
      </patternFill>
    </fill>
    <fill>
      <patternFill patternType="solid">
        <fgColor rgb="FFF4F2E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E6B60"/>
      </bottom>
      <diagonal/>
    </border>
    <border>
      <left style="thin">
        <color rgb="FFCBC5B9"/>
      </left>
      <right style="thin">
        <color rgb="FFCBC5B9"/>
      </right>
      <top style="thin">
        <color rgb="FFCBC5B9"/>
      </top>
      <bottom style="thin">
        <color rgb="FFCBC5B9"/>
      </bottom>
      <diagonal/>
    </border>
    <border>
      <left/>
      <right/>
      <top/>
      <bottom style="thin">
        <color rgb="FFCBC5B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top" wrapText="1"/>
    </xf>
    <xf numFmtId="0" fontId="3" fillId="2" borderId="2" xfId="0" applyFont="1" applyFill="1" applyBorder="1"/>
    <xf numFmtId="0" fontId="8" fillId="3" borderId="3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1" fontId="3" fillId="0" borderId="0" xfId="0" applyNumberFormat="1" applyFont="1"/>
    <xf numFmtId="0" fontId="9" fillId="0" borderId="0" xfId="0" applyFont="1" applyAlignment="1">
      <alignment wrapText="1"/>
    </xf>
  </cellXfs>
  <cellStyles count="1">
    <cellStyle name="Normal" xfId="0" builtinId="0"/>
  </cellStyles>
  <dxfs count="1">
    <dxf>
      <font>
        <b/>
        <color rgb="FF9E382B"/>
      </font>
      <fill>
        <patternFill>
          <bgColor rgb="FFF6C9C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tadistica.ar/herramientas/plantilla-libro-de-codig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B22"/>
  <sheetViews>
    <sheetView showGridLines="0" tabSelected="1" workbookViewId="0"/>
  </sheetViews>
  <sheetFormatPr defaultRowHeight="15"/>
  <cols>
    <col min="1" max="1" width="2.7109375" customWidth="1"/>
    <col min="2" max="2" width="100.7109375" customWidth="1"/>
  </cols>
  <sheetData>
    <row r="2" spans="2:2">
      <c r="B2" s="1" t="s">
        <v>0</v>
      </c>
    </row>
    <row r="3" spans="2:2">
      <c r="B3" s="2" t="s">
        <v>1</v>
      </c>
    </row>
    <row r="5" spans="2:2" ht="45" customHeight="1">
      <c r="B5" s="3" t="s">
        <v>2</v>
      </c>
    </row>
    <row r="7" spans="2:2">
      <c r="B7" s="4" t="s">
        <v>3</v>
      </c>
    </row>
    <row r="8" spans="2:2" ht="120" customHeight="1">
      <c r="B8" s="3" t="s">
        <v>4</v>
      </c>
    </row>
    <row r="10" spans="2:2">
      <c r="B10" s="4" t="s">
        <v>5</v>
      </c>
    </row>
    <row r="11" spans="2:2" ht="45" customHeight="1">
      <c r="B11" s="3" t="s">
        <v>6</v>
      </c>
    </row>
    <row r="13" spans="2:2">
      <c r="B13" s="4" t="s">
        <v>7</v>
      </c>
    </row>
    <row r="14" spans="2:2" ht="30" customHeight="1">
      <c r="B14" s="3" t="s">
        <v>8</v>
      </c>
    </row>
    <row r="16" spans="2:2">
      <c r="B16" s="4" t="s">
        <v>9</v>
      </c>
    </row>
    <row r="17" spans="2:2" ht="45" customHeight="1">
      <c r="B17" s="3" t="s">
        <v>10</v>
      </c>
    </row>
    <row r="19" spans="2:2">
      <c r="B19" s="5" t="s">
        <v>11</v>
      </c>
    </row>
    <row r="20" spans="2:2">
      <c r="B20" s="6" t="s">
        <v>12</v>
      </c>
    </row>
    <row r="22" spans="2:2">
      <c r="B22" s="7" t="s">
        <v>13</v>
      </c>
    </row>
  </sheetData>
  <hyperlinks>
    <hyperlink ref="B2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showGridLines="0" workbookViewId="0"/>
  </sheetViews>
  <sheetFormatPr defaultRowHeight="15"/>
  <cols>
    <col min="1" max="1" width="2.7109375" customWidth="1"/>
    <col min="2" max="2" width="30.7109375" customWidth="1"/>
    <col min="3" max="3" width="80.7109375" customWidth="1"/>
  </cols>
  <sheetData>
    <row r="1" spans="2:3">
      <c r="B1" s="1" t="s">
        <v>14</v>
      </c>
    </row>
    <row r="2" spans="2:3">
      <c r="B2" s="2" t="s">
        <v>15</v>
      </c>
    </row>
    <row r="4" spans="2:3">
      <c r="B4" s="5" t="s">
        <v>16</v>
      </c>
      <c r="C4" s="8" t="s">
        <v>17</v>
      </c>
    </row>
    <row r="5" spans="2:3">
      <c r="B5" s="5" t="s">
        <v>18</v>
      </c>
      <c r="C5" s="8" t="s">
        <v>19</v>
      </c>
    </row>
    <row r="6" spans="2:3">
      <c r="B6" s="5" t="s">
        <v>20</v>
      </c>
      <c r="C6" s="8" t="s">
        <v>21</v>
      </c>
    </row>
    <row r="7" spans="2:3">
      <c r="B7" s="5" t="s">
        <v>22</v>
      </c>
      <c r="C7" s="8" t="s">
        <v>23</v>
      </c>
    </row>
    <row r="8" spans="2:3">
      <c r="B8" s="5" t="s">
        <v>24</v>
      </c>
      <c r="C8" s="8" t="s">
        <v>25</v>
      </c>
    </row>
    <row r="9" spans="2:3">
      <c r="B9" s="5" t="s">
        <v>26</v>
      </c>
      <c r="C9" s="8" t="s">
        <v>27</v>
      </c>
    </row>
    <row r="10" spans="2:3">
      <c r="B10" s="5" t="s">
        <v>28</v>
      </c>
      <c r="C10" s="8" t="s">
        <v>29</v>
      </c>
    </row>
    <row r="11" spans="2:3">
      <c r="B11" s="5" t="s">
        <v>30</v>
      </c>
      <c r="C11" s="8" t="s">
        <v>31</v>
      </c>
    </row>
    <row r="12" spans="2:3">
      <c r="B12" s="5" t="s">
        <v>32</v>
      </c>
      <c r="C12" s="8" t="s">
        <v>33</v>
      </c>
    </row>
    <row r="13" spans="2:3">
      <c r="B13" s="5" t="s">
        <v>34</v>
      </c>
      <c r="C13" s="8" t="s">
        <v>35</v>
      </c>
    </row>
    <row r="14" spans="2:3">
      <c r="B14" s="5" t="s">
        <v>36</v>
      </c>
      <c r="C14" s="8" t="s">
        <v>37</v>
      </c>
    </row>
    <row r="15" spans="2:3">
      <c r="B15" s="5" t="s">
        <v>38</v>
      </c>
      <c r="C15" s="8" t="s">
        <v>39</v>
      </c>
    </row>
    <row r="16" spans="2:3">
      <c r="B16" s="5" t="s">
        <v>40</v>
      </c>
      <c r="C16" s="8" t="s">
        <v>41</v>
      </c>
    </row>
    <row r="17" spans="2:3">
      <c r="B17" s="5" t="s">
        <v>42</v>
      </c>
      <c r="C17" s="8" t="s">
        <v>43</v>
      </c>
    </row>
    <row r="19" spans="2:3">
      <c r="B19" s="7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16.7109375" customWidth="1"/>
    <col min="2" max="2" width="34.7109375" customWidth="1"/>
    <col min="3" max="3" width="40.7109375" customWidth="1"/>
    <col min="4" max="4" width="18.7109375" customWidth="1"/>
    <col min="5" max="5" width="40.7109375" customWidth="1"/>
    <col min="6" max="6" width="18.7109375" customWidth="1"/>
    <col min="7" max="9" width="26.7109375" customWidth="1"/>
  </cols>
  <sheetData>
    <row r="1" spans="1:9">
      <c r="A1" s="1" t="s">
        <v>45</v>
      </c>
    </row>
    <row r="2" spans="1:9">
      <c r="A2" s="2" t="s">
        <v>46</v>
      </c>
    </row>
    <row r="4" spans="1:9">
      <c r="A4" s="9" t="s">
        <v>47</v>
      </c>
      <c r="B4" s="9" t="s">
        <v>48</v>
      </c>
      <c r="C4" s="9" t="s">
        <v>49</v>
      </c>
      <c r="D4" s="9" t="s">
        <v>50</v>
      </c>
      <c r="E4" s="9" t="s">
        <v>51</v>
      </c>
      <c r="F4" s="9" t="s">
        <v>52</v>
      </c>
      <c r="G4" s="9" t="s">
        <v>53</v>
      </c>
      <c r="H4" s="9" t="s">
        <v>54</v>
      </c>
      <c r="I4" s="9" t="s">
        <v>55</v>
      </c>
    </row>
    <row r="5" spans="1:9">
      <c r="A5" s="8" t="s">
        <v>56</v>
      </c>
      <c r="B5" s="8" t="s">
        <v>57</v>
      </c>
      <c r="C5" s="8"/>
      <c r="D5" s="8" t="s">
        <v>58</v>
      </c>
      <c r="E5" s="8"/>
      <c r="F5" s="8"/>
      <c r="G5" s="8" t="s">
        <v>59</v>
      </c>
      <c r="H5" s="8" t="s">
        <v>60</v>
      </c>
      <c r="I5" s="8"/>
    </row>
    <row r="6" spans="1:9">
      <c r="A6" s="8" t="s">
        <v>61</v>
      </c>
      <c r="B6" s="8" t="s">
        <v>62</v>
      </c>
      <c r="C6" s="8"/>
      <c r="D6" s="8" t="s">
        <v>63</v>
      </c>
      <c r="E6" s="8"/>
      <c r="F6" s="8"/>
      <c r="G6" s="8" t="s">
        <v>59</v>
      </c>
      <c r="H6" s="8"/>
      <c r="I6" s="8" t="s">
        <v>64</v>
      </c>
    </row>
    <row r="7" spans="1:9">
      <c r="A7" s="8" t="s">
        <v>65</v>
      </c>
      <c r="B7" s="8" t="s">
        <v>66</v>
      </c>
      <c r="C7" s="8"/>
      <c r="D7" s="8" t="s">
        <v>67</v>
      </c>
      <c r="E7" s="8" t="s">
        <v>68</v>
      </c>
      <c r="F7" s="8"/>
      <c r="G7" s="8" t="s">
        <v>59</v>
      </c>
      <c r="H7" s="8"/>
      <c r="I7" s="8"/>
    </row>
    <row r="8" spans="1:9">
      <c r="A8" s="8" t="s">
        <v>69</v>
      </c>
      <c r="B8" s="8" t="s">
        <v>70</v>
      </c>
      <c r="C8" s="8" t="s">
        <v>71</v>
      </c>
      <c r="D8" s="8" t="s">
        <v>67</v>
      </c>
      <c r="E8" s="8" t="s">
        <v>72</v>
      </c>
      <c r="F8" s="8"/>
      <c r="G8" s="8" t="s">
        <v>59</v>
      </c>
      <c r="H8" s="8"/>
      <c r="I8" s="8"/>
    </row>
    <row r="9" spans="1:9">
      <c r="A9" s="8" t="s">
        <v>73</v>
      </c>
      <c r="B9" s="8" t="s">
        <v>74</v>
      </c>
      <c r="C9" s="8" t="s">
        <v>75</v>
      </c>
      <c r="D9" s="8" t="s">
        <v>58</v>
      </c>
      <c r="E9" s="8" t="s">
        <v>76</v>
      </c>
      <c r="F9" s="8" t="s">
        <v>77</v>
      </c>
      <c r="G9" s="8" t="s">
        <v>59</v>
      </c>
      <c r="H9" s="8"/>
      <c r="I9" s="8"/>
    </row>
    <row r="10" spans="1:9">
      <c r="A10" s="8" t="s">
        <v>78</v>
      </c>
      <c r="B10" s="8" t="s">
        <v>79</v>
      </c>
      <c r="C10" s="8" t="s">
        <v>80</v>
      </c>
      <c r="D10" s="8" t="s">
        <v>67</v>
      </c>
      <c r="E10" s="8" t="s">
        <v>81</v>
      </c>
      <c r="F10" s="8"/>
      <c r="G10" s="8" t="s">
        <v>59</v>
      </c>
      <c r="H10" s="8"/>
      <c r="I10" s="8"/>
    </row>
    <row r="11" spans="1:9">
      <c r="A11" s="8" t="s">
        <v>82</v>
      </c>
      <c r="B11" s="8" t="s">
        <v>83</v>
      </c>
      <c r="C11" s="8" t="s">
        <v>84</v>
      </c>
      <c r="D11" s="8" t="s">
        <v>58</v>
      </c>
      <c r="E11" s="8" t="s">
        <v>85</v>
      </c>
      <c r="F11" s="8" t="s">
        <v>86</v>
      </c>
      <c r="G11" s="8" t="s">
        <v>87</v>
      </c>
      <c r="H11" s="8"/>
      <c r="I11" s="8"/>
    </row>
    <row r="12" spans="1:9">
      <c r="A12" s="8" t="s">
        <v>88</v>
      </c>
      <c r="B12" s="8" t="s">
        <v>89</v>
      </c>
      <c r="C12" s="8" t="s">
        <v>90</v>
      </c>
      <c r="D12" s="8" t="s">
        <v>91</v>
      </c>
      <c r="E12" s="8" t="s">
        <v>92</v>
      </c>
      <c r="F12" s="8" t="s">
        <v>93</v>
      </c>
      <c r="G12" s="8" t="s">
        <v>59</v>
      </c>
      <c r="H12" s="8"/>
      <c r="I12" s="8" t="s">
        <v>94</v>
      </c>
    </row>
    <row r="13" spans="1:9">
      <c r="A13" s="8" t="s">
        <v>95</v>
      </c>
      <c r="B13" s="8" t="s">
        <v>96</v>
      </c>
      <c r="C13" s="8" t="s">
        <v>97</v>
      </c>
      <c r="D13" s="8" t="s">
        <v>67</v>
      </c>
      <c r="E13" s="8" t="s">
        <v>98</v>
      </c>
      <c r="F13" s="8" t="s">
        <v>99</v>
      </c>
      <c r="G13" s="8" t="s">
        <v>87</v>
      </c>
      <c r="H13" s="8"/>
      <c r="I13" s="8"/>
    </row>
    <row r="14" spans="1:9">
      <c r="A14" s="8" t="s">
        <v>100</v>
      </c>
      <c r="B14" s="8" t="s">
        <v>101</v>
      </c>
      <c r="C14" s="8" t="s">
        <v>102</v>
      </c>
      <c r="D14" s="8" t="s">
        <v>67</v>
      </c>
      <c r="E14" s="8" t="s">
        <v>103</v>
      </c>
      <c r="F14" s="8"/>
      <c r="G14" s="8" t="s">
        <v>59</v>
      </c>
      <c r="H14" s="8"/>
      <c r="I14" s="8"/>
    </row>
    <row r="15" spans="1:9">
      <c r="A15" s="8" t="s">
        <v>104</v>
      </c>
      <c r="B15" s="8" t="s">
        <v>105</v>
      </c>
      <c r="C15" s="8" t="s">
        <v>106</v>
      </c>
      <c r="D15" s="8" t="s">
        <v>58</v>
      </c>
      <c r="E15" s="8" t="s">
        <v>107</v>
      </c>
      <c r="F15" s="8" t="s">
        <v>77</v>
      </c>
      <c r="G15" s="8" t="s">
        <v>59</v>
      </c>
      <c r="H15" s="8"/>
      <c r="I15" s="8" t="s">
        <v>108</v>
      </c>
    </row>
    <row r="16" spans="1:9">
      <c r="A16" s="8" t="s">
        <v>109</v>
      </c>
      <c r="B16" s="8" t="s">
        <v>110</v>
      </c>
      <c r="C16" s="8" t="s">
        <v>111</v>
      </c>
      <c r="D16" s="8" t="s">
        <v>112</v>
      </c>
      <c r="E16" s="8"/>
      <c r="F16" s="8"/>
      <c r="G16" s="8" t="s">
        <v>59</v>
      </c>
      <c r="H16" s="8"/>
      <c r="I16" s="8"/>
    </row>
    <row r="17" spans="1:9">
      <c r="A17" s="8" t="s">
        <v>113</v>
      </c>
      <c r="B17" s="8" t="s">
        <v>114</v>
      </c>
      <c r="C17" s="8"/>
      <c r="D17" s="8" t="s">
        <v>91</v>
      </c>
      <c r="E17" s="8"/>
      <c r="F17" s="8"/>
      <c r="G17" s="8" t="s">
        <v>87</v>
      </c>
      <c r="H17" s="8" t="s">
        <v>115</v>
      </c>
      <c r="I17" s="8"/>
    </row>
    <row r="18" spans="1:9">
      <c r="A18" s="8"/>
      <c r="B18" s="8"/>
      <c r="C18" s="8"/>
      <c r="D18" s="8"/>
      <c r="E18" s="8"/>
      <c r="F18" s="8"/>
      <c r="G18" s="8"/>
      <c r="H18" s="8"/>
      <c r="I18" s="8"/>
    </row>
    <row r="19" spans="1:9">
      <c r="A19" s="8"/>
      <c r="B19" s="8"/>
      <c r="C19" s="8"/>
      <c r="D19" s="8"/>
      <c r="E19" s="8"/>
      <c r="F19" s="8"/>
      <c r="G19" s="8"/>
      <c r="H19" s="8"/>
      <c r="I19" s="8"/>
    </row>
    <row r="20" spans="1:9">
      <c r="A20" s="8"/>
      <c r="B20" s="8"/>
      <c r="C20" s="8"/>
      <c r="D20" s="8"/>
      <c r="E20" s="8"/>
      <c r="F20" s="8"/>
      <c r="G20" s="8"/>
      <c r="H20" s="8"/>
      <c r="I20" s="8"/>
    </row>
    <row r="21" spans="1:9">
      <c r="A21" s="8"/>
      <c r="B21" s="8"/>
      <c r="C21" s="8"/>
      <c r="D21" s="8"/>
      <c r="E21" s="8"/>
      <c r="F21" s="8"/>
      <c r="G21" s="8"/>
      <c r="H21" s="8"/>
      <c r="I21" s="8"/>
    </row>
    <row r="22" spans="1:9">
      <c r="A22" s="8"/>
      <c r="B22" s="8"/>
      <c r="C22" s="8"/>
      <c r="D22" s="8"/>
      <c r="E22" s="8"/>
      <c r="F22" s="8"/>
      <c r="G22" s="8"/>
      <c r="H22" s="8"/>
      <c r="I22" s="8"/>
    </row>
    <row r="23" spans="1:9">
      <c r="A23" s="8"/>
      <c r="B23" s="8"/>
      <c r="C23" s="8"/>
      <c r="D23" s="8"/>
      <c r="E23" s="8"/>
      <c r="F23" s="8"/>
      <c r="G23" s="8"/>
      <c r="H23" s="8"/>
      <c r="I23" s="8"/>
    </row>
    <row r="24" spans="1:9">
      <c r="A24" s="8"/>
      <c r="B24" s="8"/>
      <c r="C24" s="8"/>
      <c r="D24" s="8"/>
      <c r="E24" s="8"/>
      <c r="F24" s="8"/>
      <c r="G24" s="8"/>
      <c r="H24" s="8"/>
      <c r="I24" s="8"/>
    </row>
    <row r="25" spans="1:9">
      <c r="A25" s="8"/>
      <c r="B25" s="8"/>
      <c r="C25" s="8"/>
      <c r="D25" s="8"/>
      <c r="E25" s="8"/>
      <c r="F25" s="8"/>
      <c r="G25" s="8"/>
      <c r="H25" s="8"/>
      <c r="I25" s="8"/>
    </row>
    <row r="26" spans="1:9">
      <c r="A26" s="8"/>
      <c r="B26" s="8"/>
      <c r="C26" s="8"/>
      <c r="D26" s="8"/>
      <c r="E26" s="8"/>
      <c r="F26" s="8"/>
      <c r="G26" s="8"/>
      <c r="H26" s="8"/>
      <c r="I26" s="8"/>
    </row>
    <row r="27" spans="1:9">
      <c r="A27" s="8"/>
      <c r="B27" s="8"/>
      <c r="C27" s="8"/>
      <c r="D27" s="8"/>
      <c r="E27" s="8"/>
      <c r="F27" s="8"/>
      <c r="G27" s="8"/>
      <c r="H27" s="8"/>
      <c r="I27" s="8"/>
    </row>
    <row r="28" spans="1:9">
      <c r="A28" s="8"/>
      <c r="B28" s="8"/>
      <c r="C28" s="8"/>
      <c r="D28" s="8"/>
      <c r="E28" s="8"/>
      <c r="F28" s="8"/>
      <c r="G28" s="8"/>
      <c r="H28" s="8"/>
      <c r="I28" s="8"/>
    </row>
    <row r="29" spans="1:9">
      <c r="A29" s="8"/>
      <c r="B29" s="8"/>
      <c r="C29" s="8"/>
      <c r="D29" s="8"/>
      <c r="E29" s="8"/>
      <c r="F29" s="8"/>
      <c r="G29" s="8"/>
      <c r="H29" s="8"/>
      <c r="I29" s="8"/>
    </row>
    <row r="30" spans="1:9">
      <c r="A30" s="8"/>
      <c r="B30" s="8"/>
      <c r="C30" s="8"/>
      <c r="D30" s="8"/>
      <c r="E30" s="8"/>
      <c r="F30" s="8"/>
      <c r="G30" s="8"/>
      <c r="H30" s="8"/>
      <c r="I30" s="8"/>
    </row>
    <row r="31" spans="1:9">
      <c r="A31" s="8"/>
      <c r="B31" s="8"/>
      <c r="C31" s="8"/>
      <c r="D31" s="8"/>
      <c r="E31" s="8"/>
      <c r="F31" s="8"/>
      <c r="G31" s="8"/>
      <c r="H31" s="8"/>
      <c r="I31" s="8"/>
    </row>
    <row r="32" spans="1:9">
      <c r="A32" s="8"/>
      <c r="B32" s="8"/>
      <c r="C32" s="8"/>
      <c r="D32" s="8"/>
      <c r="E32" s="8"/>
      <c r="F32" s="8"/>
      <c r="G32" s="8"/>
      <c r="H32" s="8"/>
      <c r="I32" s="8"/>
    </row>
    <row r="33" spans="1:9">
      <c r="A33" s="8"/>
      <c r="B33" s="8"/>
      <c r="C33" s="8"/>
      <c r="D33" s="8"/>
      <c r="E33" s="8"/>
      <c r="F33" s="8"/>
      <c r="G33" s="8"/>
      <c r="H33" s="8"/>
      <c r="I33" s="8"/>
    </row>
    <row r="34" spans="1:9">
      <c r="A34" s="8"/>
      <c r="B34" s="8"/>
      <c r="C34" s="8"/>
      <c r="D34" s="8"/>
      <c r="E34" s="8"/>
      <c r="F34" s="8"/>
      <c r="G34" s="8"/>
      <c r="H34" s="8"/>
      <c r="I34" s="8"/>
    </row>
    <row r="35" spans="1:9">
      <c r="A35" s="8"/>
      <c r="B35" s="8"/>
      <c r="C35" s="8"/>
      <c r="D35" s="8"/>
      <c r="E35" s="8"/>
      <c r="F35" s="8"/>
      <c r="G35" s="8"/>
      <c r="H35" s="8"/>
      <c r="I35" s="8"/>
    </row>
    <row r="36" spans="1:9">
      <c r="A36" s="8"/>
      <c r="B36" s="8"/>
      <c r="C36" s="8"/>
      <c r="D36" s="8"/>
      <c r="E36" s="8"/>
      <c r="F36" s="8"/>
      <c r="G36" s="8"/>
      <c r="H36" s="8"/>
      <c r="I36" s="8"/>
    </row>
    <row r="37" spans="1:9">
      <c r="A37" s="8"/>
      <c r="B37" s="8"/>
      <c r="C37" s="8"/>
      <c r="D37" s="8"/>
      <c r="E37" s="8"/>
      <c r="F37" s="8"/>
      <c r="G37" s="8"/>
      <c r="H37" s="8"/>
      <c r="I37" s="8"/>
    </row>
    <row r="38" spans="1:9">
      <c r="A38" s="8"/>
      <c r="B38" s="8"/>
      <c r="C38" s="8"/>
      <c r="D38" s="8"/>
      <c r="E38" s="8"/>
      <c r="F38" s="8"/>
      <c r="G38" s="8"/>
      <c r="H38" s="8"/>
      <c r="I38" s="8"/>
    </row>
    <row r="39" spans="1:9">
      <c r="A39" s="8"/>
      <c r="B39" s="8"/>
      <c r="C39" s="8"/>
      <c r="D39" s="8"/>
      <c r="E39" s="8"/>
      <c r="F39" s="8"/>
      <c r="G39" s="8"/>
      <c r="H39" s="8"/>
      <c r="I39" s="8"/>
    </row>
    <row r="40" spans="1:9">
      <c r="A40" s="8"/>
      <c r="B40" s="8"/>
      <c r="C40" s="8"/>
      <c r="D40" s="8"/>
      <c r="E40" s="8"/>
      <c r="F40" s="8"/>
      <c r="G40" s="8"/>
      <c r="H40" s="8"/>
      <c r="I40" s="8"/>
    </row>
    <row r="41" spans="1:9">
      <c r="A41" s="8"/>
      <c r="B41" s="8"/>
      <c r="C41" s="8"/>
      <c r="D41" s="8"/>
      <c r="E41" s="8"/>
      <c r="F41" s="8"/>
      <c r="G41" s="8"/>
      <c r="H41" s="8"/>
      <c r="I41" s="8"/>
    </row>
    <row r="42" spans="1:9">
      <c r="A42" s="8"/>
      <c r="B42" s="8"/>
      <c r="C42" s="8"/>
      <c r="D42" s="8"/>
      <c r="E42" s="8"/>
      <c r="F42" s="8"/>
      <c r="G42" s="8"/>
      <c r="H42" s="8"/>
      <c r="I42" s="8"/>
    </row>
    <row r="43" spans="1:9">
      <c r="A43" s="8"/>
      <c r="B43" s="8"/>
      <c r="C43" s="8"/>
      <c r="D43" s="8"/>
      <c r="E43" s="8"/>
      <c r="F43" s="8"/>
      <c r="G43" s="8"/>
      <c r="H43" s="8"/>
      <c r="I43" s="8"/>
    </row>
    <row r="44" spans="1:9">
      <c r="A44" s="8"/>
      <c r="B44" s="8"/>
      <c r="C44" s="8"/>
      <c r="D44" s="8"/>
      <c r="E44" s="8"/>
      <c r="F44" s="8"/>
      <c r="G44" s="8"/>
      <c r="H44" s="8"/>
      <c r="I44" s="8"/>
    </row>
    <row r="45" spans="1:9">
      <c r="A45" s="8"/>
      <c r="B45" s="8"/>
      <c r="C45" s="8"/>
      <c r="D45" s="8"/>
      <c r="E45" s="8"/>
      <c r="F45" s="8"/>
      <c r="G45" s="8"/>
      <c r="H45" s="8"/>
      <c r="I45" s="8"/>
    </row>
    <row r="46" spans="1:9">
      <c r="A46" s="8"/>
      <c r="B46" s="8"/>
      <c r="C46" s="8"/>
      <c r="D46" s="8"/>
      <c r="E46" s="8"/>
      <c r="F46" s="8"/>
      <c r="G46" s="8"/>
      <c r="H46" s="8"/>
      <c r="I46" s="8"/>
    </row>
    <row r="47" spans="1:9">
      <c r="A47" s="8"/>
      <c r="B47" s="8"/>
      <c r="C47" s="8"/>
      <c r="D47" s="8"/>
      <c r="E47" s="8"/>
      <c r="F47" s="8"/>
      <c r="G47" s="8"/>
      <c r="H47" s="8"/>
      <c r="I47" s="8"/>
    </row>
    <row r="48" spans="1:9">
      <c r="A48" s="8"/>
      <c r="B48" s="8"/>
      <c r="C48" s="8"/>
      <c r="D48" s="8"/>
      <c r="E48" s="8"/>
      <c r="F48" s="8"/>
      <c r="G48" s="8"/>
      <c r="H48" s="8"/>
      <c r="I48" s="8"/>
    </row>
    <row r="49" spans="1:9">
      <c r="A49" s="8"/>
      <c r="B49" s="8"/>
      <c r="C49" s="8"/>
      <c r="D49" s="8"/>
      <c r="E49" s="8"/>
      <c r="F49" s="8"/>
      <c r="G49" s="8"/>
      <c r="H49" s="8"/>
      <c r="I49" s="8"/>
    </row>
    <row r="50" spans="1:9">
      <c r="A50" s="8"/>
      <c r="B50" s="8"/>
      <c r="C50" s="8"/>
      <c r="D50" s="8"/>
      <c r="E50" s="8"/>
      <c r="F50" s="8"/>
      <c r="G50" s="8"/>
      <c r="H50" s="8"/>
      <c r="I50" s="8"/>
    </row>
    <row r="51" spans="1:9">
      <c r="A51" s="8"/>
      <c r="B51" s="8"/>
      <c r="C51" s="8"/>
      <c r="D51" s="8"/>
      <c r="E51" s="8"/>
      <c r="F51" s="8"/>
      <c r="G51" s="8"/>
      <c r="H51" s="8"/>
      <c r="I51" s="8"/>
    </row>
    <row r="52" spans="1:9">
      <c r="A52" s="8"/>
      <c r="B52" s="8"/>
      <c r="C52" s="8"/>
      <c r="D52" s="8"/>
      <c r="E52" s="8"/>
      <c r="F52" s="8"/>
      <c r="G52" s="8"/>
      <c r="H52" s="8"/>
      <c r="I52" s="8"/>
    </row>
    <row r="53" spans="1:9">
      <c r="A53" s="8"/>
      <c r="B53" s="8"/>
      <c r="C53" s="8"/>
      <c r="D53" s="8"/>
      <c r="E53" s="8"/>
      <c r="F53" s="8"/>
      <c r="G53" s="8"/>
      <c r="H53" s="8"/>
      <c r="I53" s="8"/>
    </row>
    <row r="54" spans="1:9">
      <c r="A54" s="8"/>
      <c r="B54" s="8"/>
      <c r="C54" s="8"/>
      <c r="D54" s="8"/>
      <c r="E54" s="8"/>
      <c r="F54" s="8"/>
      <c r="G54" s="8"/>
      <c r="H54" s="8"/>
      <c r="I54" s="8"/>
    </row>
    <row r="55" spans="1:9">
      <c r="A55" s="8"/>
      <c r="B55" s="8"/>
      <c r="C55" s="8"/>
      <c r="D55" s="8"/>
      <c r="E55" s="8"/>
      <c r="F55" s="8"/>
      <c r="G55" s="8"/>
      <c r="H55" s="8"/>
      <c r="I55" s="8"/>
    </row>
    <row r="56" spans="1:9">
      <c r="A56" s="8"/>
      <c r="B56" s="8"/>
      <c r="C56" s="8"/>
      <c r="D56" s="8"/>
      <c r="E56" s="8"/>
      <c r="F56" s="8"/>
      <c r="G56" s="8"/>
      <c r="H56" s="8"/>
      <c r="I56" s="8"/>
    </row>
    <row r="57" spans="1:9">
      <c r="A57" s="8"/>
      <c r="B57" s="8"/>
      <c r="C57" s="8"/>
      <c r="D57" s="8"/>
      <c r="E57" s="8"/>
      <c r="F57" s="8"/>
      <c r="G57" s="8"/>
      <c r="H57" s="8"/>
      <c r="I57" s="8"/>
    </row>
    <row r="58" spans="1:9">
      <c r="A58" s="8"/>
      <c r="B58" s="8"/>
      <c r="C58" s="8"/>
      <c r="D58" s="8"/>
      <c r="E58" s="8"/>
      <c r="F58" s="8"/>
      <c r="G58" s="8"/>
      <c r="H58" s="8"/>
      <c r="I58" s="8"/>
    </row>
    <row r="59" spans="1:9">
      <c r="A59" s="8"/>
      <c r="B59" s="8"/>
      <c r="C59" s="8"/>
      <c r="D59" s="8"/>
      <c r="E59" s="8"/>
      <c r="F59" s="8"/>
      <c r="G59" s="8"/>
      <c r="H59" s="8"/>
      <c r="I59" s="8"/>
    </row>
    <row r="60" spans="1:9">
      <c r="A60" s="8"/>
      <c r="B60" s="8"/>
      <c r="C60" s="8"/>
      <c r="D60" s="8"/>
      <c r="E60" s="8"/>
      <c r="F60" s="8"/>
      <c r="G60" s="8"/>
      <c r="H60" s="8"/>
      <c r="I60" s="8"/>
    </row>
    <row r="61" spans="1:9">
      <c r="A61" s="8"/>
      <c r="B61" s="8"/>
      <c r="C61" s="8"/>
      <c r="D61" s="8"/>
      <c r="E61" s="8"/>
      <c r="F61" s="8"/>
      <c r="G61" s="8"/>
      <c r="H61" s="8"/>
      <c r="I61" s="8"/>
    </row>
    <row r="62" spans="1:9">
      <c r="A62" s="8"/>
      <c r="B62" s="8"/>
      <c r="C62" s="8"/>
      <c r="D62" s="8"/>
      <c r="E62" s="8"/>
      <c r="F62" s="8"/>
      <c r="G62" s="8"/>
      <c r="H62" s="8"/>
      <c r="I62" s="8"/>
    </row>
    <row r="63" spans="1:9">
      <c r="A63" s="8"/>
      <c r="B63" s="8"/>
      <c r="C63" s="8"/>
      <c r="D63" s="8"/>
      <c r="E63" s="8"/>
      <c r="F63" s="8"/>
      <c r="G63" s="8"/>
      <c r="H63" s="8"/>
      <c r="I63" s="8"/>
    </row>
    <row r="64" spans="1:9">
      <c r="A64" s="8"/>
      <c r="B64" s="8"/>
      <c r="C64" s="8"/>
      <c r="D64" s="8"/>
      <c r="E64" s="8"/>
      <c r="F64" s="8"/>
      <c r="G64" s="8"/>
      <c r="H64" s="8"/>
      <c r="I64" s="8"/>
    </row>
  </sheetData>
  <dataValidations count="1">
    <dataValidation type="list" allowBlank="1" showInputMessage="1" showErrorMessage="1" sqref="D5:D64">
      <formula1>"Número,Número entero,Categoría (código),Sí/No,Fecha,Texto"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B499"/>
  <sheetViews>
    <sheetView showGridLines="0" workbookViewId="0"/>
  </sheetViews>
  <sheetFormatPr defaultRowHeight="15"/>
  <cols>
    <col min="1" max="1" width="2.7109375" customWidth="1"/>
    <col min="2" max="2" width="110.7109375" customWidth="1"/>
  </cols>
  <sheetData>
    <row r="1" spans="2:2">
      <c r="B1" s="1" t="s">
        <v>116</v>
      </c>
    </row>
    <row r="2" spans="2:2">
      <c r="B2" s="2" t="s">
        <v>117</v>
      </c>
    </row>
    <row r="4" spans="2:2">
      <c r="B4" s="4" t="str">
        <f>IF(cb_titulo="","",cb_titulo)</f>
        <v>Encuesta de Turismo Receptivo de Catamarca</v>
      </c>
    </row>
    <row r="5" spans="2:2">
      <c r="B5" s="3" t="str">
        <f>IF(cb_cita="","","Cita sugerida: "&amp;cb_cita)</f>
        <v>Cita sugerida: Apellido, N. (2026). Encuesta de Turismo Receptivo de Catamarca [base de datos].</v>
      </c>
    </row>
    <row r="6" spans="2:2">
      <c r="B6" s="3" t="str">
        <f>IF(cb_responsable="","","Responsable: "&amp;cb_responsable)</f>
        <v>Responsable: Nombre y apellido</v>
      </c>
    </row>
    <row r="7" spans="2:2">
      <c r="B7" s="3" t="str">
        <f>IF(cb_institucion="","","Institución: "&amp;cb_institucion)</f>
        <v>Institución: Nombre de la institución</v>
      </c>
    </row>
    <row r="8" spans="2:2">
      <c r="B8" s="3" t="str">
        <f>IF(cb_periodo="","","Período de relevamiento: "&amp;cb_periodo)</f>
        <v>Período de relevamiento: Enero a marzo de 2026</v>
      </c>
    </row>
    <row r="9" spans="2:2">
      <c r="B9" s="3" t="str">
        <f>IF(cb_universo="","","Universo: "&amp;cb_universo)</f>
        <v>Universo: Personas de 18 años o más que pernoctaron al menos una noche en la provincia</v>
      </c>
    </row>
    <row r="10" spans="2:2">
      <c r="B10" s="3" t="str">
        <f>IF(cb_unidad="","","Unidad de análisis: "&amp;cb_unidad)</f>
        <v>Unidad de análisis: La persona entrevistada</v>
      </c>
    </row>
    <row r="11" spans="2:2">
      <c r="B11" s="3" t="str">
        <f>IF(cb_muestreo="","","Diseño de la muestra: "&amp;cb_muestreo)</f>
        <v>Diseño de la muestra: Muestreo por cuotas en puntos de afluencia turística</v>
      </c>
    </row>
    <row r="12" spans="2:2">
      <c r="B12" s="3" t="str">
        <f>IF(cb_casos="","","Casos relevados: "&amp;cb_casos)</f>
        <v>Casos relevados: 1.200</v>
      </c>
    </row>
    <row r="13" spans="2:2">
      <c r="B13" s="3" t="str">
        <f>IF(cb_recoleccion="","","Forma de recolección: "&amp;cb_recoleccion)</f>
        <v>Forma de recolección: Entrevista cara a cara con cuestionario estructurado</v>
      </c>
    </row>
    <row r="14" spans="2:2">
      <c r="B14" s="3" t="str">
        <f>IF(cb_archivo="","","Archivo de datos: "&amp;cb_archivo)</f>
        <v>Archivo de datos: turismo_2026.csv</v>
      </c>
    </row>
    <row r="15" spans="2:2">
      <c r="B15" s="3" t="str">
        <f>IF(cb_version="","","Versión de la base: "&amp;cb_version)</f>
        <v>Versión de la base: 1.0, marzo de 2026</v>
      </c>
    </row>
    <row r="16" spans="2:2">
      <c r="B16" s="3" t="str">
        <f>IF(cb_licencia="","","Licencia de uso: "&amp;cb_licencia)</f>
        <v>Licencia de uso: CC BY 4.0</v>
      </c>
    </row>
    <row r="17" spans="2:2">
      <c r="B17" s="3" t="str">
        <f>IF(cb_contacto="","","Contacto: "&amp;cb_contacto)</f>
        <v>Contacto: correo@ejemplo.gob.ar</v>
      </c>
    </row>
    <row r="19" spans="2:2">
      <c r="B19" s="4" t="s">
        <v>45</v>
      </c>
    </row>
    <row r="21" spans="2:2">
      <c r="B21" s="10" t="str">
        <f>IF(Variables!$A$5&lt;&gt;"",Variables!$A$5&amp;IF(Variables!$B$5="",""," — "&amp;Variables!$B$5),"")</f>
        <v>id — Número de caso</v>
      </c>
    </row>
    <row r="22" spans="2:2">
      <c r="B22" s="3" t="str">
        <f>IF(Variables!$A$5&lt;&gt;"",IF(Variables!$D$5="","","Tipo: "&amp;Variables!$D$5)&amp;IF(Variables!$G$5="",""," · Universo: "&amp;Variables!$G$5),"")</f>
        <v>Tipo: Número entero · Universo: Todos los casos</v>
      </c>
    </row>
    <row r="23" spans="2:2">
      <c r="B23" s="3">
        <f>IF(AND(Variables!$A$5&lt;&gt;"",Variables!$C$5&lt;&gt;""),"Pregunta: «"&amp;Variables!$C$5&amp;"»","")</f>
        <v/>
      </c>
    </row>
    <row r="24" spans="2:2">
      <c r="B24" s="3">
        <f>IF(AND(Variables!$A$5&lt;&gt;"",Variables!$E$5&lt;&gt;""),"Valores: "&amp;Variables!$E$5,"")</f>
        <v/>
      </c>
    </row>
    <row r="25" spans="2:2">
      <c r="B25" s="3">
        <f>IF(AND(Variables!$A$5&lt;&gt;"",Variables!$F$5&lt;&gt;""),"Faltantes: "&amp;Variables!$F$5,"")</f>
        <v/>
      </c>
    </row>
    <row r="26" spans="2:2">
      <c r="B26" s="3" t="str">
        <f>IF(AND(Variables!$A$5&lt;&gt;"",Variables!$H$5&lt;&gt;""),"Fuente: "&amp;Variables!$H$5,"")</f>
        <v>Fuente: Asignado en la carga</v>
      </c>
    </row>
    <row r="27" spans="2:2">
      <c r="B27" s="3">
        <f>IF(AND(Variables!$A$5&lt;&gt;"",Variables!$I$5&lt;&gt;""),"Nota: "&amp;Variables!$I$5,"")</f>
        <v/>
      </c>
    </row>
    <row r="29" spans="2:2">
      <c r="B29" s="10" t="str">
        <f>IF(Variables!$A$6&lt;&gt;"",Variables!$A$6&amp;IF(Variables!$B$6="",""," — "&amp;Variables!$B$6),"")</f>
        <v>fecha — Fecha de la entrevista</v>
      </c>
    </row>
    <row r="30" spans="2:2">
      <c r="B30" s="3" t="str">
        <f>IF(Variables!$A$6&lt;&gt;"",IF(Variables!$D$6="","","Tipo: "&amp;Variables!$D$6)&amp;IF(Variables!$G$6="",""," · Universo: "&amp;Variables!$G$6),"")</f>
        <v>Tipo: Fecha · Universo: Todos los casos</v>
      </c>
    </row>
    <row r="31" spans="2:2">
      <c r="B31" s="3">
        <f>IF(AND(Variables!$A$6&lt;&gt;"",Variables!$C$6&lt;&gt;""),"Pregunta: «"&amp;Variables!$C$6&amp;"»","")</f>
        <v/>
      </c>
    </row>
    <row r="32" spans="2:2">
      <c r="B32" s="3">
        <f>IF(AND(Variables!$A$6&lt;&gt;"",Variables!$E$6&lt;&gt;""),"Valores: "&amp;Variables!$E$6,"")</f>
        <v/>
      </c>
    </row>
    <row r="33" spans="2:2">
      <c r="B33" s="3">
        <f>IF(AND(Variables!$A$6&lt;&gt;"",Variables!$F$6&lt;&gt;""),"Faltantes: "&amp;Variables!$F$6,"")</f>
        <v/>
      </c>
    </row>
    <row r="34" spans="2:2">
      <c r="B34" s="3">
        <f>IF(AND(Variables!$A$6&lt;&gt;"",Variables!$H$6&lt;&gt;""),"Fuente: "&amp;Variables!$H$6,"")</f>
        <v/>
      </c>
    </row>
    <row r="35" spans="2:2">
      <c r="B35" s="3" t="str">
        <f>IF(AND(Variables!$A$6&lt;&gt;"",Variables!$I$6&lt;&gt;""),"Nota: "&amp;Variables!$I$6,"")</f>
        <v>Nota: Formato dd/mm/aaaa</v>
      </c>
    </row>
    <row r="37" spans="2:2">
      <c r="B37" s="10" t="str">
        <f>IF(Variables!$A$7&lt;&gt;"",Variables!$A$7&amp;IF(Variables!$B$7="",""," — "&amp;Variables!$B$7),"")</f>
        <v>localidad — Localidad donde se hizo la entrevista</v>
      </c>
    </row>
    <row r="38" spans="2:2">
      <c r="B38" s="3" t="str">
        <f>IF(Variables!$A$7&lt;&gt;"",IF(Variables!$D$7="","","Tipo: "&amp;Variables!$D$7)&amp;IF(Variables!$G$7="",""," · Universo: "&amp;Variables!$G$7),"")</f>
        <v>Tipo: Categoría (código) · Universo: Todos los casos</v>
      </c>
    </row>
    <row r="39" spans="2:2">
      <c r="B39" s="3">
        <f>IF(AND(Variables!$A$7&lt;&gt;"",Variables!$C$7&lt;&gt;""),"Pregunta: «"&amp;Variables!$C$7&amp;"»","")</f>
        <v/>
      </c>
    </row>
    <row r="40" spans="2:2">
      <c r="B40" s="3" t="str">
        <f>IF(AND(Variables!$A$7&lt;&gt;"",Variables!$E$7&lt;&gt;""),"Valores: "&amp;Variables!$E$7,"")</f>
        <v>Valores: 1=San Fernando del Valle; 2=Fiambalá; 3=Andalgalá; 4=Santa María; 5=Otra</v>
      </c>
    </row>
    <row r="41" spans="2:2">
      <c r="B41" s="3">
        <f>IF(AND(Variables!$A$7&lt;&gt;"",Variables!$F$7&lt;&gt;""),"Faltantes: "&amp;Variables!$F$7,"")</f>
        <v/>
      </c>
    </row>
    <row r="42" spans="2:2">
      <c r="B42" s="3">
        <f>IF(AND(Variables!$A$7&lt;&gt;"",Variables!$H$7&lt;&gt;""),"Fuente: "&amp;Variables!$H$7,"")</f>
        <v/>
      </c>
    </row>
    <row r="43" spans="2:2">
      <c r="B43" s="3">
        <f>IF(AND(Variables!$A$7&lt;&gt;"",Variables!$I$7&lt;&gt;""),"Nota: "&amp;Variables!$I$7,"")</f>
        <v/>
      </c>
    </row>
    <row r="45" spans="2:2">
      <c r="B45" s="10" t="str">
        <f>IF(Variables!$A$8&lt;&gt;"",Variables!$A$8&amp;IF(Variables!$B$8="",""," — "&amp;Variables!$B$8),"")</f>
        <v>sexo — Sexo registrado</v>
      </c>
    </row>
    <row r="46" spans="2:2">
      <c r="B46" s="3" t="str">
        <f>IF(Variables!$A$8&lt;&gt;"",IF(Variables!$D$8="","","Tipo: "&amp;Variables!$D$8)&amp;IF(Variables!$G$8="",""," · Universo: "&amp;Variables!$G$8),"")</f>
        <v>Tipo: Categoría (código) · Universo: Todos los casos</v>
      </c>
    </row>
    <row r="47" spans="2:2">
      <c r="B47" s="3" t="str">
        <f>IF(AND(Variables!$A$8&lt;&gt;"",Variables!$C$8&lt;&gt;""),"Pregunta: «"&amp;Variables!$C$8&amp;"»","")</f>
        <v>Pregunta: «¿Sexo? (por observación)»</v>
      </c>
    </row>
    <row r="48" spans="2:2">
      <c r="B48" s="3" t="str">
        <f>IF(AND(Variables!$A$8&lt;&gt;"",Variables!$E$8&lt;&gt;""),"Valores: "&amp;Variables!$E$8,"")</f>
        <v>Valores: 1=Varón; 2=Mujer; 3=Otro</v>
      </c>
    </row>
    <row r="49" spans="2:2">
      <c r="B49" s="3">
        <f>IF(AND(Variables!$A$8&lt;&gt;"",Variables!$F$8&lt;&gt;""),"Faltantes: "&amp;Variables!$F$8,"")</f>
        <v/>
      </c>
    </row>
    <row r="50" spans="2:2">
      <c r="B50" s="3">
        <f>IF(AND(Variables!$A$8&lt;&gt;"",Variables!$H$8&lt;&gt;""),"Fuente: "&amp;Variables!$H$8,"")</f>
        <v/>
      </c>
    </row>
    <row r="51" spans="2:2">
      <c r="B51" s="3">
        <f>IF(AND(Variables!$A$8&lt;&gt;"",Variables!$I$8&lt;&gt;""),"Nota: "&amp;Variables!$I$8,"")</f>
        <v/>
      </c>
    </row>
    <row r="53" spans="2:2">
      <c r="B53" s="10" t="str">
        <f>IF(Variables!$A$9&lt;&gt;"",Variables!$A$9&amp;IF(Variables!$B$9="",""," — "&amp;Variables!$B$9),"")</f>
        <v>edad — Edad en años cumplidos</v>
      </c>
    </row>
    <row r="54" spans="2:2">
      <c r="B54" s="3" t="str">
        <f>IF(Variables!$A$9&lt;&gt;"",IF(Variables!$D$9="","","Tipo: "&amp;Variables!$D$9)&amp;IF(Variables!$G$9="",""," · Universo: "&amp;Variables!$G$9),"")</f>
        <v>Tipo: Número entero · Universo: Todos los casos</v>
      </c>
    </row>
    <row r="55" spans="2:2">
      <c r="B55" s="3" t="str">
        <f>IF(AND(Variables!$A$9&lt;&gt;"",Variables!$C$9&lt;&gt;""),"Pregunta: «"&amp;Variables!$C$9&amp;"»","")</f>
        <v>Pregunta: «¿Cuántos años cumplidos tenés?»</v>
      </c>
    </row>
    <row r="56" spans="2:2">
      <c r="B56" s="3" t="str">
        <f>IF(AND(Variables!$A$9&lt;&gt;"",Variables!$E$9&lt;&gt;""),"Valores: "&amp;Variables!$E$9,"")</f>
        <v>Valores: 18 a 99</v>
      </c>
    </row>
    <row r="57" spans="2:2">
      <c r="B57" s="3" t="str">
        <f>IF(AND(Variables!$A$9&lt;&gt;"",Variables!$F$9&lt;&gt;""),"Faltantes: "&amp;Variables!$F$9,"")</f>
        <v>Faltantes: 99=No responde</v>
      </c>
    </row>
    <row r="58" spans="2:2">
      <c r="B58" s="3">
        <f>IF(AND(Variables!$A$9&lt;&gt;"",Variables!$H$9&lt;&gt;""),"Fuente: "&amp;Variables!$H$9,"")</f>
        <v/>
      </c>
    </row>
    <row r="59" spans="2:2">
      <c r="B59" s="3">
        <f>IF(AND(Variables!$A$9&lt;&gt;"",Variables!$I$9&lt;&gt;""),"Nota: "&amp;Variables!$I$9,"")</f>
        <v/>
      </c>
    </row>
    <row r="61" spans="2:2">
      <c r="B61" s="10" t="str">
        <f>IF(Variables!$A$10&lt;&gt;"",Variables!$A$10&amp;IF(Variables!$B$10="",""," — "&amp;Variables!$B$10),"")</f>
        <v>origen — Provincia o país de residencia</v>
      </c>
    </row>
    <row r="62" spans="2:2">
      <c r="B62" s="3" t="str">
        <f>IF(Variables!$A$10&lt;&gt;"",IF(Variables!$D$10="","","Tipo: "&amp;Variables!$D$10)&amp;IF(Variables!$G$10="",""," · Universo: "&amp;Variables!$G$10),"")</f>
        <v>Tipo: Categoría (código) · Universo: Todos los casos</v>
      </c>
    </row>
    <row r="63" spans="2:2">
      <c r="B63" s="3" t="str">
        <f>IF(AND(Variables!$A$10&lt;&gt;"",Variables!$C$10&lt;&gt;""),"Pregunta: «"&amp;Variables!$C$10&amp;"»","")</f>
        <v>Pregunta: «¿Dónde vivís habitualmente?»</v>
      </c>
    </row>
    <row r="64" spans="2:2">
      <c r="B64" s="3" t="str">
        <f>IF(AND(Variables!$A$10&lt;&gt;"",Variables!$E$10&lt;&gt;""),"Valores: "&amp;Variables!$E$10,"")</f>
        <v>Valores: 1=Catamarca; 2=Otra provincia; 3=Otro país</v>
      </c>
    </row>
    <row r="65" spans="2:2">
      <c r="B65" s="3">
        <f>IF(AND(Variables!$A$10&lt;&gt;"",Variables!$F$10&lt;&gt;""),"Faltantes: "&amp;Variables!$F$10,"")</f>
        <v/>
      </c>
    </row>
    <row r="66" spans="2:2">
      <c r="B66" s="3">
        <f>IF(AND(Variables!$A$10&lt;&gt;"",Variables!$H$10&lt;&gt;""),"Fuente: "&amp;Variables!$H$10,"")</f>
        <v/>
      </c>
    </row>
    <row r="67" spans="2:2">
      <c r="B67" s="3">
        <f>IF(AND(Variables!$A$10&lt;&gt;"",Variables!$I$10&lt;&gt;""),"Nota: "&amp;Variables!$I$10,"")</f>
        <v/>
      </c>
    </row>
    <row r="69" spans="2:2">
      <c r="B69" s="10" t="str">
        <f>IF(Variables!$A$11&lt;&gt;"",Variables!$A$11&amp;IF(Variables!$B$11="",""," — "&amp;Variables!$B$11),"")</f>
        <v>noches — Noches que pernoctó en la provincia</v>
      </c>
    </row>
    <row r="70" spans="2:2">
      <c r="B70" s="3" t="str">
        <f>IF(Variables!$A$11&lt;&gt;"",IF(Variables!$D$11="","","Tipo: "&amp;Variables!$D$11)&amp;IF(Variables!$G$11="",""," · Universo: "&amp;Variables!$G$11),"")</f>
        <v>Tipo: Número entero · Universo: Quienes pernoctaron</v>
      </c>
    </row>
    <row r="71" spans="2:2">
      <c r="B71" s="3" t="str">
        <f>IF(AND(Variables!$A$11&lt;&gt;"",Variables!$C$11&lt;&gt;""),"Pregunta: «"&amp;Variables!$C$11&amp;"»","")</f>
        <v>Pregunta: «¿Cuántas noches te quedaste?»</v>
      </c>
    </row>
    <row r="72" spans="2:2">
      <c r="B72" s="3" t="str">
        <f>IF(AND(Variables!$A$11&lt;&gt;"",Variables!$E$11&lt;&gt;""),"Valores: "&amp;Variables!$E$11,"")</f>
        <v>Valores: 1 a 60</v>
      </c>
    </row>
    <row r="73" spans="2:2">
      <c r="B73" s="3" t="str">
        <f>IF(AND(Variables!$A$11&lt;&gt;"",Variables!$F$11&lt;&gt;""),"Faltantes: "&amp;Variables!$F$11,"")</f>
        <v>Faltantes: 99=No sabe</v>
      </c>
    </row>
    <row r="74" spans="2:2">
      <c r="B74" s="3">
        <f>IF(AND(Variables!$A$11&lt;&gt;"",Variables!$H$11&lt;&gt;""),"Fuente: "&amp;Variables!$H$11,"")</f>
        <v/>
      </c>
    </row>
    <row r="75" spans="2:2">
      <c r="B75" s="3">
        <f>IF(AND(Variables!$A$11&lt;&gt;"",Variables!$I$11&lt;&gt;""),"Nota: "&amp;Variables!$I$11,"")</f>
        <v/>
      </c>
    </row>
    <row r="77" spans="2:2">
      <c r="B77" s="10" t="str">
        <f>IF(Variables!$A$12&lt;&gt;"",Variables!$A$12&amp;IF(Variables!$B$12="",""," — "&amp;Variables!$B$12),"")</f>
        <v>gasto — Gasto total del viaje, en pesos</v>
      </c>
    </row>
    <row r="78" spans="2:2">
      <c r="B78" s="3" t="str">
        <f>IF(Variables!$A$12&lt;&gt;"",IF(Variables!$D$12="","","Tipo: "&amp;Variables!$D$12)&amp;IF(Variables!$G$12="",""," · Universo: "&amp;Variables!$G$12),"")</f>
        <v>Tipo: Número · Universo: Todos los casos</v>
      </c>
    </row>
    <row r="79" spans="2:2">
      <c r="B79" s="3" t="str">
        <f>IF(AND(Variables!$A$12&lt;&gt;"",Variables!$C$12&lt;&gt;""),"Pregunta: «"&amp;Variables!$C$12&amp;"»","")</f>
        <v>Pregunta: «¿Cuánto gastaste en total durante el viaje?»</v>
      </c>
    </row>
    <row r="80" spans="2:2">
      <c r="B80" s="3" t="str">
        <f>IF(AND(Variables!$A$12&lt;&gt;"",Variables!$E$12&lt;&gt;""),"Valores: "&amp;Variables!$E$12,"")</f>
        <v>Valores: 0 o más</v>
      </c>
    </row>
    <row r="81" spans="2:2">
      <c r="B81" s="3" t="str">
        <f>IF(AND(Variables!$A$12&lt;&gt;"",Variables!$F$12&lt;&gt;""),"Faltantes: "&amp;Variables!$F$12,"")</f>
        <v>Faltantes: 999999=No responde</v>
      </c>
    </row>
    <row r="82" spans="2:2">
      <c r="B82" s="3">
        <f>IF(AND(Variables!$A$12&lt;&gt;"",Variables!$H$12&lt;&gt;""),"Fuente: "&amp;Variables!$H$12,"")</f>
        <v/>
      </c>
    </row>
    <row r="83" spans="2:2">
      <c r="B83" s="3" t="str">
        <f>IF(AND(Variables!$A$12&lt;&gt;"",Variables!$I$12&lt;&gt;""),"Nota: "&amp;Variables!$I$12,"")</f>
        <v>Nota: Incluye alojamiento, comida, transporte y compras</v>
      </c>
    </row>
    <row r="85" spans="2:2">
      <c r="B85" s="10" t="str">
        <f>IF(Variables!$A$13&lt;&gt;"",Variables!$A$13&amp;IF(Variables!$B$13="",""," — "&amp;Variables!$B$13),"")</f>
        <v>alojamiento — Tipo de alojamiento</v>
      </c>
    </row>
    <row r="86" spans="2:2">
      <c r="B86" s="3" t="str">
        <f>IF(Variables!$A$13&lt;&gt;"",IF(Variables!$D$13="","","Tipo: "&amp;Variables!$D$13)&amp;IF(Variables!$G$13="",""," · Universo: "&amp;Variables!$G$13),"")</f>
        <v>Tipo: Categoría (código) · Universo: Quienes pernoctaron</v>
      </c>
    </row>
    <row r="87" spans="2:2">
      <c r="B87" s="3" t="str">
        <f>IF(AND(Variables!$A$13&lt;&gt;"",Variables!$C$13&lt;&gt;""),"Pregunta: «"&amp;Variables!$C$13&amp;"»","")</f>
        <v>Pregunta: «¿Dónde te alojaste?»</v>
      </c>
    </row>
    <row r="88" spans="2:2">
      <c r="B88" s="3" t="str">
        <f>IF(AND(Variables!$A$13&lt;&gt;"",Variables!$E$13&lt;&gt;""),"Valores: "&amp;Variables!$E$13,"")</f>
        <v>Valores: 1=Hotel; 2=Cabaña o casa de alquiler; 3=Camping; 4=Casa de familiares o amigos; 5=Otro</v>
      </c>
    </row>
    <row r="89" spans="2:2">
      <c r="B89" s="3" t="str">
        <f>IF(AND(Variables!$A$13&lt;&gt;"",Variables!$F$13&lt;&gt;""),"Faltantes: "&amp;Variables!$F$13,"")</f>
        <v>Faltantes: 9=No corresponde</v>
      </c>
    </row>
    <row r="90" spans="2:2">
      <c r="B90" s="3">
        <f>IF(AND(Variables!$A$13&lt;&gt;"",Variables!$H$13&lt;&gt;""),"Fuente: "&amp;Variables!$H$13,"")</f>
        <v/>
      </c>
    </row>
    <row r="91" spans="2:2">
      <c r="B91" s="3">
        <f>IF(AND(Variables!$A$13&lt;&gt;"",Variables!$I$13&lt;&gt;""),"Nota: "&amp;Variables!$I$13,"")</f>
        <v/>
      </c>
    </row>
    <row r="93" spans="2:2">
      <c r="B93" s="10" t="str">
        <f>IF(Variables!$A$14&lt;&gt;"",Variables!$A$14&amp;IF(Variables!$B$14="",""," — "&amp;Variables!$B$14),"")</f>
        <v>motivo — Motivo principal del viaje</v>
      </c>
    </row>
    <row r="94" spans="2:2">
      <c r="B94" s="3" t="str">
        <f>IF(Variables!$A$14&lt;&gt;"",IF(Variables!$D$14="","","Tipo: "&amp;Variables!$D$14)&amp;IF(Variables!$G$14="",""," · Universo: "&amp;Variables!$G$14),"")</f>
        <v>Tipo: Categoría (código) · Universo: Todos los casos</v>
      </c>
    </row>
    <row r="95" spans="2:2">
      <c r="B95" s="3" t="str">
        <f>IF(AND(Variables!$A$14&lt;&gt;"",Variables!$C$14&lt;&gt;""),"Pregunta: «"&amp;Variables!$C$14&amp;"»","")</f>
        <v>Pregunta: «¿Cuál fue el motivo principal de tu viaje?»</v>
      </c>
    </row>
    <row r="96" spans="2:2">
      <c r="B96" s="3" t="str">
        <f>IF(AND(Variables!$A$14&lt;&gt;"",Variables!$E$14&lt;&gt;""),"Valores: "&amp;Variables!$E$14,"")</f>
        <v>Valores: 1=Vacaciones; 2=Visita a familiares; 3=Trabajo; 4=Salud; 5=Otro</v>
      </c>
    </row>
    <row r="97" spans="2:2">
      <c r="B97" s="3">
        <f>IF(AND(Variables!$A$14&lt;&gt;"",Variables!$F$14&lt;&gt;""),"Faltantes: "&amp;Variables!$F$14,"")</f>
        <v/>
      </c>
    </row>
    <row r="98" spans="2:2">
      <c r="B98" s="3">
        <f>IF(AND(Variables!$A$14&lt;&gt;"",Variables!$H$14&lt;&gt;""),"Fuente: "&amp;Variables!$H$14,"")</f>
        <v/>
      </c>
    </row>
    <row r="99" spans="2:2">
      <c r="B99" s="3">
        <f>IF(AND(Variables!$A$14&lt;&gt;"",Variables!$I$14&lt;&gt;""),"Nota: "&amp;Variables!$I$14,"")</f>
        <v/>
      </c>
    </row>
    <row r="101" spans="2:2">
      <c r="B101" s="10" t="str">
        <f>IF(Variables!$A$15&lt;&gt;"",Variables!$A$15&amp;IF(Variables!$B$15="",""," — "&amp;Variables!$B$15),"")</f>
        <v>satisfaccion — Satisfacción general con la estadía</v>
      </c>
    </row>
    <row r="102" spans="2:2">
      <c r="B102" s="3" t="str">
        <f>IF(Variables!$A$15&lt;&gt;"",IF(Variables!$D$15="","","Tipo: "&amp;Variables!$D$15)&amp;IF(Variables!$G$15="",""," · Universo: "&amp;Variables!$G$15),"")</f>
        <v>Tipo: Número entero · Universo: Todos los casos</v>
      </c>
    </row>
    <row r="103" spans="2:2">
      <c r="B103" s="3" t="str">
        <f>IF(AND(Variables!$A$15&lt;&gt;"",Variables!$C$15&lt;&gt;""),"Pregunta: «"&amp;Variables!$C$15&amp;"»","")</f>
        <v>Pregunta: «En una escala de 1 a 10, ¿cómo calificarías tu estadía?»</v>
      </c>
    </row>
    <row r="104" spans="2:2">
      <c r="B104" s="3" t="str">
        <f>IF(AND(Variables!$A$15&lt;&gt;"",Variables!$E$15&lt;&gt;""),"Valores: "&amp;Variables!$E$15,"")</f>
        <v>Valores: 1 a 10</v>
      </c>
    </row>
    <row r="105" spans="2:2">
      <c r="B105" s="3" t="str">
        <f>IF(AND(Variables!$A$15&lt;&gt;"",Variables!$F$15&lt;&gt;""),"Faltantes: "&amp;Variables!$F$15,"")</f>
        <v>Faltantes: 99=No responde</v>
      </c>
    </row>
    <row r="106" spans="2:2">
      <c r="B106" s="3">
        <f>IF(AND(Variables!$A$15&lt;&gt;"",Variables!$H$15&lt;&gt;""),"Fuente: "&amp;Variables!$H$15,"")</f>
        <v/>
      </c>
    </row>
    <row r="107" spans="2:2">
      <c r="B107" s="3" t="str">
        <f>IF(AND(Variables!$A$15&lt;&gt;"",Variables!$I$15&lt;&gt;""),"Nota: "&amp;Variables!$I$15,"")</f>
        <v>Nota: 1 = muy insatisfecho, 10 = muy satisfecho</v>
      </c>
    </row>
    <row r="109" spans="2:2">
      <c r="B109" s="10" t="str">
        <f>IF(Variables!$A$16&lt;&gt;"",Variables!$A$16&amp;IF(Variables!$B$16="",""," — "&amp;Variables!$B$16),"")</f>
        <v>volveria — Volvería a visitar la provincia</v>
      </c>
    </row>
    <row r="110" spans="2:2">
      <c r="B110" s="3" t="str">
        <f>IF(Variables!$A$16&lt;&gt;"",IF(Variables!$D$16="","","Tipo: "&amp;Variables!$D$16)&amp;IF(Variables!$G$16="",""," · Universo: "&amp;Variables!$G$16),"")</f>
        <v>Tipo: Sí/No · Universo: Todos los casos</v>
      </c>
    </row>
    <row r="111" spans="2:2">
      <c r="B111" s="3" t="str">
        <f>IF(AND(Variables!$A$16&lt;&gt;"",Variables!$C$16&lt;&gt;""),"Pregunta: «"&amp;Variables!$C$16&amp;"»","")</f>
        <v>Pregunta: «¿Volverías a visitar la provincia?»</v>
      </c>
    </row>
    <row r="112" spans="2:2">
      <c r="B112" s="3">
        <f>IF(AND(Variables!$A$16&lt;&gt;"",Variables!$E$16&lt;&gt;""),"Valores: "&amp;Variables!$E$16,"")</f>
        <v/>
      </c>
    </row>
    <row r="113" spans="2:2">
      <c r="B113" s="3">
        <f>IF(AND(Variables!$A$16&lt;&gt;"",Variables!$F$16&lt;&gt;""),"Faltantes: "&amp;Variables!$F$16,"")</f>
        <v/>
      </c>
    </row>
    <row r="114" spans="2:2">
      <c r="B114" s="3">
        <f>IF(AND(Variables!$A$16&lt;&gt;"",Variables!$H$16&lt;&gt;""),"Fuente: "&amp;Variables!$H$16,"")</f>
        <v/>
      </c>
    </row>
    <row r="115" spans="2:2">
      <c r="B115" s="3">
        <f>IF(AND(Variables!$A$16&lt;&gt;"",Variables!$I$16&lt;&gt;""),"Nota: "&amp;Variables!$I$16,"")</f>
        <v/>
      </c>
    </row>
    <row r="117" spans="2:2">
      <c r="B117" s="10" t="str">
        <f>IF(Variables!$A$17&lt;&gt;"",Variables!$A$17&amp;IF(Variables!$B$17="",""," — "&amp;Variables!$B$17),"")</f>
        <v>gasto_diario — Gasto promedio por noche</v>
      </c>
    </row>
    <row r="118" spans="2:2">
      <c r="B118" s="3" t="str">
        <f>IF(Variables!$A$17&lt;&gt;"",IF(Variables!$D$17="","","Tipo: "&amp;Variables!$D$17)&amp;IF(Variables!$G$17="",""," · Universo: "&amp;Variables!$G$17),"")</f>
        <v>Tipo: Número · Universo: Quienes pernoctaron</v>
      </c>
    </row>
    <row r="119" spans="2:2">
      <c r="B119" s="3">
        <f>IF(AND(Variables!$A$17&lt;&gt;"",Variables!$C$17&lt;&gt;""),"Pregunta: «"&amp;Variables!$C$17&amp;"»","")</f>
        <v/>
      </c>
    </row>
    <row r="120" spans="2:2">
      <c r="B120" s="3">
        <f>IF(AND(Variables!$A$17&lt;&gt;"",Variables!$E$17&lt;&gt;""),"Valores: "&amp;Variables!$E$17,"")</f>
        <v/>
      </c>
    </row>
    <row r="121" spans="2:2">
      <c r="B121" s="3">
        <f>IF(AND(Variables!$A$17&lt;&gt;"",Variables!$F$17&lt;&gt;""),"Faltantes: "&amp;Variables!$F$17,"")</f>
        <v/>
      </c>
    </row>
    <row r="122" spans="2:2">
      <c r="B122" s="3" t="str">
        <f>IF(AND(Variables!$A$17&lt;&gt;"",Variables!$H$17&lt;&gt;""),"Fuente: "&amp;Variables!$H$17,"")</f>
        <v>Fuente: gasto / noches, calculado después de la carga</v>
      </c>
    </row>
    <row r="123" spans="2:2">
      <c r="B123" s="3">
        <f>IF(AND(Variables!$A$17&lt;&gt;"",Variables!$I$17&lt;&gt;""),"Nota: "&amp;Variables!$I$17,"")</f>
        <v/>
      </c>
    </row>
    <row r="125" spans="2:2">
      <c r="B125" s="10">
        <f>IF(Variables!$A$18&lt;&gt;"",Variables!$A$18&amp;IF(Variables!$B$18="",""," — "&amp;Variables!$B$18),"")</f>
        <v/>
      </c>
    </row>
    <row r="126" spans="2:2">
      <c r="B126" s="3">
        <f>IF(Variables!$A$18&lt;&gt;"",IF(Variables!$D$18="","","Tipo: "&amp;Variables!$D$18)&amp;IF(Variables!$G$18="",""," · Universo: "&amp;Variables!$G$18),"")</f>
        <v/>
      </c>
    </row>
    <row r="127" spans="2:2">
      <c r="B127" s="3">
        <f>IF(AND(Variables!$A$18&lt;&gt;"",Variables!$C$18&lt;&gt;""),"Pregunta: «"&amp;Variables!$C$18&amp;"»","")</f>
        <v/>
      </c>
    </row>
    <row r="128" spans="2:2">
      <c r="B128" s="3">
        <f>IF(AND(Variables!$A$18&lt;&gt;"",Variables!$E$18&lt;&gt;""),"Valores: "&amp;Variables!$E$18,"")</f>
        <v/>
      </c>
    </row>
    <row r="129" spans="2:2">
      <c r="B129" s="3">
        <f>IF(AND(Variables!$A$18&lt;&gt;"",Variables!$F$18&lt;&gt;""),"Faltantes: "&amp;Variables!$F$18,"")</f>
        <v/>
      </c>
    </row>
    <row r="130" spans="2:2">
      <c r="B130" s="3">
        <f>IF(AND(Variables!$A$18&lt;&gt;"",Variables!$H$18&lt;&gt;""),"Fuente: "&amp;Variables!$H$18,"")</f>
        <v/>
      </c>
    </row>
    <row r="131" spans="2:2">
      <c r="B131" s="3">
        <f>IF(AND(Variables!$A$18&lt;&gt;"",Variables!$I$18&lt;&gt;""),"Nota: "&amp;Variables!$I$18,"")</f>
        <v/>
      </c>
    </row>
    <row r="133" spans="2:2">
      <c r="B133" s="10">
        <f>IF(Variables!$A$19&lt;&gt;"",Variables!$A$19&amp;IF(Variables!$B$19="",""," — "&amp;Variables!$B$19),"")</f>
        <v/>
      </c>
    </row>
    <row r="134" spans="2:2">
      <c r="B134" s="3">
        <f>IF(Variables!$A$19&lt;&gt;"",IF(Variables!$D$19="","","Tipo: "&amp;Variables!$D$19)&amp;IF(Variables!$G$19="",""," · Universo: "&amp;Variables!$G$19),"")</f>
        <v/>
      </c>
    </row>
    <row r="135" spans="2:2">
      <c r="B135" s="3">
        <f>IF(AND(Variables!$A$19&lt;&gt;"",Variables!$C$19&lt;&gt;""),"Pregunta: «"&amp;Variables!$C$19&amp;"»","")</f>
        <v/>
      </c>
    </row>
    <row r="136" spans="2:2">
      <c r="B136" s="3">
        <f>IF(AND(Variables!$A$19&lt;&gt;"",Variables!$E$19&lt;&gt;""),"Valores: "&amp;Variables!$E$19,"")</f>
        <v/>
      </c>
    </row>
    <row r="137" spans="2:2">
      <c r="B137" s="3">
        <f>IF(AND(Variables!$A$19&lt;&gt;"",Variables!$F$19&lt;&gt;""),"Faltantes: "&amp;Variables!$F$19,"")</f>
        <v/>
      </c>
    </row>
    <row r="138" spans="2:2">
      <c r="B138" s="3">
        <f>IF(AND(Variables!$A$19&lt;&gt;"",Variables!$H$19&lt;&gt;""),"Fuente: "&amp;Variables!$H$19,"")</f>
        <v/>
      </c>
    </row>
    <row r="139" spans="2:2">
      <c r="B139" s="3">
        <f>IF(AND(Variables!$A$19&lt;&gt;"",Variables!$I$19&lt;&gt;""),"Nota: "&amp;Variables!$I$19,"")</f>
        <v/>
      </c>
    </row>
    <row r="141" spans="2:2">
      <c r="B141" s="10">
        <f>IF(Variables!$A$20&lt;&gt;"",Variables!$A$20&amp;IF(Variables!$B$20="",""," — "&amp;Variables!$B$20),"")</f>
        <v/>
      </c>
    </row>
    <row r="142" spans="2:2">
      <c r="B142" s="3">
        <f>IF(Variables!$A$20&lt;&gt;"",IF(Variables!$D$20="","","Tipo: "&amp;Variables!$D$20)&amp;IF(Variables!$G$20="",""," · Universo: "&amp;Variables!$G$20),"")</f>
        <v/>
      </c>
    </row>
    <row r="143" spans="2:2">
      <c r="B143" s="3">
        <f>IF(AND(Variables!$A$20&lt;&gt;"",Variables!$C$20&lt;&gt;""),"Pregunta: «"&amp;Variables!$C$20&amp;"»","")</f>
        <v/>
      </c>
    </row>
    <row r="144" spans="2:2">
      <c r="B144" s="3">
        <f>IF(AND(Variables!$A$20&lt;&gt;"",Variables!$E$20&lt;&gt;""),"Valores: "&amp;Variables!$E$20,"")</f>
        <v/>
      </c>
    </row>
    <row r="145" spans="2:2">
      <c r="B145" s="3">
        <f>IF(AND(Variables!$A$20&lt;&gt;"",Variables!$F$20&lt;&gt;""),"Faltantes: "&amp;Variables!$F$20,"")</f>
        <v/>
      </c>
    </row>
    <row r="146" spans="2:2">
      <c r="B146" s="3">
        <f>IF(AND(Variables!$A$20&lt;&gt;"",Variables!$H$20&lt;&gt;""),"Fuente: "&amp;Variables!$H$20,"")</f>
        <v/>
      </c>
    </row>
    <row r="147" spans="2:2">
      <c r="B147" s="3">
        <f>IF(AND(Variables!$A$20&lt;&gt;"",Variables!$I$20&lt;&gt;""),"Nota: "&amp;Variables!$I$20,"")</f>
        <v/>
      </c>
    </row>
    <row r="149" spans="2:2">
      <c r="B149" s="10">
        <f>IF(Variables!$A$21&lt;&gt;"",Variables!$A$21&amp;IF(Variables!$B$21="",""," — "&amp;Variables!$B$21),"")</f>
        <v/>
      </c>
    </row>
    <row r="150" spans="2:2">
      <c r="B150" s="3">
        <f>IF(Variables!$A$21&lt;&gt;"",IF(Variables!$D$21="","","Tipo: "&amp;Variables!$D$21)&amp;IF(Variables!$G$21="",""," · Universo: "&amp;Variables!$G$21),"")</f>
        <v/>
      </c>
    </row>
    <row r="151" spans="2:2">
      <c r="B151" s="3">
        <f>IF(AND(Variables!$A$21&lt;&gt;"",Variables!$C$21&lt;&gt;""),"Pregunta: «"&amp;Variables!$C$21&amp;"»","")</f>
        <v/>
      </c>
    </row>
    <row r="152" spans="2:2">
      <c r="B152" s="3">
        <f>IF(AND(Variables!$A$21&lt;&gt;"",Variables!$E$21&lt;&gt;""),"Valores: "&amp;Variables!$E$21,"")</f>
        <v/>
      </c>
    </row>
    <row r="153" spans="2:2">
      <c r="B153" s="3">
        <f>IF(AND(Variables!$A$21&lt;&gt;"",Variables!$F$21&lt;&gt;""),"Faltantes: "&amp;Variables!$F$21,"")</f>
        <v/>
      </c>
    </row>
    <row r="154" spans="2:2">
      <c r="B154" s="3">
        <f>IF(AND(Variables!$A$21&lt;&gt;"",Variables!$H$21&lt;&gt;""),"Fuente: "&amp;Variables!$H$21,"")</f>
        <v/>
      </c>
    </row>
    <row r="155" spans="2:2">
      <c r="B155" s="3">
        <f>IF(AND(Variables!$A$21&lt;&gt;"",Variables!$I$21&lt;&gt;""),"Nota: "&amp;Variables!$I$21,"")</f>
        <v/>
      </c>
    </row>
    <row r="157" spans="2:2">
      <c r="B157" s="10">
        <f>IF(Variables!$A$22&lt;&gt;"",Variables!$A$22&amp;IF(Variables!$B$22="",""," — "&amp;Variables!$B$22),"")</f>
        <v/>
      </c>
    </row>
    <row r="158" spans="2:2">
      <c r="B158" s="3">
        <f>IF(Variables!$A$22&lt;&gt;"",IF(Variables!$D$22="","","Tipo: "&amp;Variables!$D$22)&amp;IF(Variables!$G$22="",""," · Universo: "&amp;Variables!$G$22),"")</f>
        <v/>
      </c>
    </row>
    <row r="159" spans="2:2">
      <c r="B159" s="3">
        <f>IF(AND(Variables!$A$22&lt;&gt;"",Variables!$C$22&lt;&gt;""),"Pregunta: «"&amp;Variables!$C$22&amp;"»","")</f>
        <v/>
      </c>
    </row>
    <row r="160" spans="2:2">
      <c r="B160" s="3">
        <f>IF(AND(Variables!$A$22&lt;&gt;"",Variables!$E$22&lt;&gt;""),"Valores: "&amp;Variables!$E$22,"")</f>
        <v/>
      </c>
    </row>
    <row r="161" spans="2:2">
      <c r="B161" s="3">
        <f>IF(AND(Variables!$A$22&lt;&gt;"",Variables!$F$22&lt;&gt;""),"Faltantes: "&amp;Variables!$F$22,"")</f>
        <v/>
      </c>
    </row>
    <row r="162" spans="2:2">
      <c r="B162" s="3">
        <f>IF(AND(Variables!$A$22&lt;&gt;"",Variables!$H$22&lt;&gt;""),"Fuente: "&amp;Variables!$H$22,"")</f>
        <v/>
      </c>
    </row>
    <row r="163" spans="2:2">
      <c r="B163" s="3">
        <f>IF(AND(Variables!$A$22&lt;&gt;"",Variables!$I$22&lt;&gt;""),"Nota: "&amp;Variables!$I$22,"")</f>
        <v/>
      </c>
    </row>
    <row r="165" spans="2:2">
      <c r="B165" s="10">
        <f>IF(Variables!$A$23&lt;&gt;"",Variables!$A$23&amp;IF(Variables!$B$23="",""," — "&amp;Variables!$B$23),"")</f>
        <v/>
      </c>
    </row>
    <row r="166" spans="2:2">
      <c r="B166" s="3">
        <f>IF(Variables!$A$23&lt;&gt;"",IF(Variables!$D$23="","","Tipo: "&amp;Variables!$D$23)&amp;IF(Variables!$G$23="",""," · Universo: "&amp;Variables!$G$23),"")</f>
        <v/>
      </c>
    </row>
    <row r="167" spans="2:2">
      <c r="B167" s="3">
        <f>IF(AND(Variables!$A$23&lt;&gt;"",Variables!$C$23&lt;&gt;""),"Pregunta: «"&amp;Variables!$C$23&amp;"»","")</f>
        <v/>
      </c>
    </row>
    <row r="168" spans="2:2">
      <c r="B168" s="3">
        <f>IF(AND(Variables!$A$23&lt;&gt;"",Variables!$E$23&lt;&gt;""),"Valores: "&amp;Variables!$E$23,"")</f>
        <v/>
      </c>
    </row>
    <row r="169" spans="2:2">
      <c r="B169" s="3">
        <f>IF(AND(Variables!$A$23&lt;&gt;"",Variables!$F$23&lt;&gt;""),"Faltantes: "&amp;Variables!$F$23,"")</f>
        <v/>
      </c>
    </row>
    <row r="170" spans="2:2">
      <c r="B170" s="3">
        <f>IF(AND(Variables!$A$23&lt;&gt;"",Variables!$H$23&lt;&gt;""),"Fuente: "&amp;Variables!$H$23,"")</f>
        <v/>
      </c>
    </row>
    <row r="171" spans="2:2">
      <c r="B171" s="3">
        <f>IF(AND(Variables!$A$23&lt;&gt;"",Variables!$I$23&lt;&gt;""),"Nota: "&amp;Variables!$I$23,"")</f>
        <v/>
      </c>
    </row>
    <row r="173" spans="2:2">
      <c r="B173" s="10">
        <f>IF(Variables!$A$24&lt;&gt;"",Variables!$A$24&amp;IF(Variables!$B$24="",""," — "&amp;Variables!$B$24),"")</f>
        <v/>
      </c>
    </row>
    <row r="174" spans="2:2">
      <c r="B174" s="3">
        <f>IF(Variables!$A$24&lt;&gt;"",IF(Variables!$D$24="","","Tipo: "&amp;Variables!$D$24)&amp;IF(Variables!$G$24="",""," · Universo: "&amp;Variables!$G$24),"")</f>
        <v/>
      </c>
    </row>
    <row r="175" spans="2:2">
      <c r="B175" s="3">
        <f>IF(AND(Variables!$A$24&lt;&gt;"",Variables!$C$24&lt;&gt;""),"Pregunta: «"&amp;Variables!$C$24&amp;"»","")</f>
        <v/>
      </c>
    </row>
    <row r="176" spans="2:2">
      <c r="B176" s="3">
        <f>IF(AND(Variables!$A$24&lt;&gt;"",Variables!$E$24&lt;&gt;""),"Valores: "&amp;Variables!$E$24,"")</f>
        <v/>
      </c>
    </row>
    <row r="177" spans="2:2">
      <c r="B177" s="3">
        <f>IF(AND(Variables!$A$24&lt;&gt;"",Variables!$F$24&lt;&gt;""),"Faltantes: "&amp;Variables!$F$24,"")</f>
        <v/>
      </c>
    </row>
    <row r="178" spans="2:2">
      <c r="B178" s="3">
        <f>IF(AND(Variables!$A$24&lt;&gt;"",Variables!$H$24&lt;&gt;""),"Fuente: "&amp;Variables!$H$24,"")</f>
        <v/>
      </c>
    </row>
    <row r="179" spans="2:2">
      <c r="B179" s="3">
        <f>IF(AND(Variables!$A$24&lt;&gt;"",Variables!$I$24&lt;&gt;""),"Nota: "&amp;Variables!$I$24,"")</f>
        <v/>
      </c>
    </row>
    <row r="181" spans="2:2">
      <c r="B181" s="10">
        <f>IF(Variables!$A$25&lt;&gt;"",Variables!$A$25&amp;IF(Variables!$B$25="",""," — "&amp;Variables!$B$25),"")</f>
        <v/>
      </c>
    </row>
    <row r="182" spans="2:2">
      <c r="B182" s="3">
        <f>IF(Variables!$A$25&lt;&gt;"",IF(Variables!$D$25="","","Tipo: "&amp;Variables!$D$25)&amp;IF(Variables!$G$25="",""," · Universo: "&amp;Variables!$G$25),"")</f>
        <v/>
      </c>
    </row>
    <row r="183" spans="2:2">
      <c r="B183" s="3">
        <f>IF(AND(Variables!$A$25&lt;&gt;"",Variables!$C$25&lt;&gt;""),"Pregunta: «"&amp;Variables!$C$25&amp;"»","")</f>
        <v/>
      </c>
    </row>
    <row r="184" spans="2:2">
      <c r="B184" s="3">
        <f>IF(AND(Variables!$A$25&lt;&gt;"",Variables!$E$25&lt;&gt;""),"Valores: "&amp;Variables!$E$25,"")</f>
        <v/>
      </c>
    </row>
    <row r="185" spans="2:2">
      <c r="B185" s="3">
        <f>IF(AND(Variables!$A$25&lt;&gt;"",Variables!$F$25&lt;&gt;""),"Faltantes: "&amp;Variables!$F$25,"")</f>
        <v/>
      </c>
    </row>
    <row r="186" spans="2:2">
      <c r="B186" s="3">
        <f>IF(AND(Variables!$A$25&lt;&gt;"",Variables!$H$25&lt;&gt;""),"Fuente: "&amp;Variables!$H$25,"")</f>
        <v/>
      </c>
    </row>
    <row r="187" spans="2:2">
      <c r="B187" s="3">
        <f>IF(AND(Variables!$A$25&lt;&gt;"",Variables!$I$25&lt;&gt;""),"Nota: "&amp;Variables!$I$25,"")</f>
        <v/>
      </c>
    </row>
    <row r="189" spans="2:2">
      <c r="B189" s="10">
        <f>IF(Variables!$A$26&lt;&gt;"",Variables!$A$26&amp;IF(Variables!$B$26="",""," — "&amp;Variables!$B$26),"")</f>
        <v/>
      </c>
    </row>
    <row r="190" spans="2:2">
      <c r="B190" s="3">
        <f>IF(Variables!$A$26&lt;&gt;"",IF(Variables!$D$26="","","Tipo: "&amp;Variables!$D$26)&amp;IF(Variables!$G$26="",""," · Universo: "&amp;Variables!$G$26),"")</f>
        <v/>
      </c>
    </row>
    <row r="191" spans="2:2">
      <c r="B191" s="3">
        <f>IF(AND(Variables!$A$26&lt;&gt;"",Variables!$C$26&lt;&gt;""),"Pregunta: «"&amp;Variables!$C$26&amp;"»","")</f>
        <v/>
      </c>
    </row>
    <row r="192" spans="2:2">
      <c r="B192" s="3">
        <f>IF(AND(Variables!$A$26&lt;&gt;"",Variables!$E$26&lt;&gt;""),"Valores: "&amp;Variables!$E$26,"")</f>
        <v/>
      </c>
    </row>
    <row r="193" spans="2:2">
      <c r="B193" s="3">
        <f>IF(AND(Variables!$A$26&lt;&gt;"",Variables!$F$26&lt;&gt;""),"Faltantes: "&amp;Variables!$F$26,"")</f>
        <v/>
      </c>
    </row>
    <row r="194" spans="2:2">
      <c r="B194" s="3">
        <f>IF(AND(Variables!$A$26&lt;&gt;"",Variables!$H$26&lt;&gt;""),"Fuente: "&amp;Variables!$H$26,"")</f>
        <v/>
      </c>
    </row>
    <row r="195" spans="2:2">
      <c r="B195" s="3">
        <f>IF(AND(Variables!$A$26&lt;&gt;"",Variables!$I$26&lt;&gt;""),"Nota: "&amp;Variables!$I$26,"")</f>
        <v/>
      </c>
    </row>
    <row r="197" spans="2:2">
      <c r="B197" s="10">
        <f>IF(Variables!$A$27&lt;&gt;"",Variables!$A$27&amp;IF(Variables!$B$27="",""," — "&amp;Variables!$B$27),"")</f>
        <v/>
      </c>
    </row>
    <row r="198" spans="2:2">
      <c r="B198" s="3">
        <f>IF(Variables!$A$27&lt;&gt;"",IF(Variables!$D$27="","","Tipo: "&amp;Variables!$D$27)&amp;IF(Variables!$G$27="",""," · Universo: "&amp;Variables!$G$27),"")</f>
        <v/>
      </c>
    </row>
    <row r="199" spans="2:2">
      <c r="B199" s="3">
        <f>IF(AND(Variables!$A$27&lt;&gt;"",Variables!$C$27&lt;&gt;""),"Pregunta: «"&amp;Variables!$C$27&amp;"»","")</f>
        <v/>
      </c>
    </row>
    <row r="200" spans="2:2">
      <c r="B200" s="3">
        <f>IF(AND(Variables!$A$27&lt;&gt;"",Variables!$E$27&lt;&gt;""),"Valores: "&amp;Variables!$E$27,"")</f>
        <v/>
      </c>
    </row>
    <row r="201" spans="2:2">
      <c r="B201" s="3">
        <f>IF(AND(Variables!$A$27&lt;&gt;"",Variables!$F$27&lt;&gt;""),"Faltantes: "&amp;Variables!$F$27,"")</f>
        <v/>
      </c>
    </row>
    <row r="202" spans="2:2">
      <c r="B202" s="3">
        <f>IF(AND(Variables!$A$27&lt;&gt;"",Variables!$H$27&lt;&gt;""),"Fuente: "&amp;Variables!$H$27,"")</f>
        <v/>
      </c>
    </row>
    <row r="203" spans="2:2">
      <c r="B203" s="3">
        <f>IF(AND(Variables!$A$27&lt;&gt;"",Variables!$I$27&lt;&gt;""),"Nota: "&amp;Variables!$I$27,"")</f>
        <v/>
      </c>
    </row>
    <row r="205" spans="2:2">
      <c r="B205" s="10">
        <f>IF(Variables!$A$28&lt;&gt;"",Variables!$A$28&amp;IF(Variables!$B$28="",""," — "&amp;Variables!$B$28),"")</f>
        <v/>
      </c>
    </row>
    <row r="206" spans="2:2">
      <c r="B206" s="3">
        <f>IF(Variables!$A$28&lt;&gt;"",IF(Variables!$D$28="","","Tipo: "&amp;Variables!$D$28)&amp;IF(Variables!$G$28="",""," · Universo: "&amp;Variables!$G$28),"")</f>
        <v/>
      </c>
    </row>
    <row r="207" spans="2:2">
      <c r="B207" s="3">
        <f>IF(AND(Variables!$A$28&lt;&gt;"",Variables!$C$28&lt;&gt;""),"Pregunta: «"&amp;Variables!$C$28&amp;"»","")</f>
        <v/>
      </c>
    </row>
    <row r="208" spans="2:2">
      <c r="B208" s="3">
        <f>IF(AND(Variables!$A$28&lt;&gt;"",Variables!$E$28&lt;&gt;""),"Valores: "&amp;Variables!$E$28,"")</f>
        <v/>
      </c>
    </row>
    <row r="209" spans="2:2">
      <c r="B209" s="3">
        <f>IF(AND(Variables!$A$28&lt;&gt;"",Variables!$F$28&lt;&gt;""),"Faltantes: "&amp;Variables!$F$28,"")</f>
        <v/>
      </c>
    </row>
    <row r="210" spans="2:2">
      <c r="B210" s="3">
        <f>IF(AND(Variables!$A$28&lt;&gt;"",Variables!$H$28&lt;&gt;""),"Fuente: "&amp;Variables!$H$28,"")</f>
        <v/>
      </c>
    </row>
    <row r="211" spans="2:2">
      <c r="B211" s="3">
        <f>IF(AND(Variables!$A$28&lt;&gt;"",Variables!$I$28&lt;&gt;""),"Nota: "&amp;Variables!$I$28,"")</f>
        <v/>
      </c>
    </row>
    <row r="213" spans="2:2">
      <c r="B213" s="10">
        <f>IF(Variables!$A$29&lt;&gt;"",Variables!$A$29&amp;IF(Variables!$B$29="",""," — "&amp;Variables!$B$29),"")</f>
        <v/>
      </c>
    </row>
    <row r="214" spans="2:2">
      <c r="B214" s="3">
        <f>IF(Variables!$A$29&lt;&gt;"",IF(Variables!$D$29="","","Tipo: "&amp;Variables!$D$29)&amp;IF(Variables!$G$29="",""," · Universo: "&amp;Variables!$G$29),"")</f>
        <v/>
      </c>
    </row>
    <row r="215" spans="2:2">
      <c r="B215" s="3">
        <f>IF(AND(Variables!$A$29&lt;&gt;"",Variables!$C$29&lt;&gt;""),"Pregunta: «"&amp;Variables!$C$29&amp;"»","")</f>
        <v/>
      </c>
    </row>
    <row r="216" spans="2:2">
      <c r="B216" s="3">
        <f>IF(AND(Variables!$A$29&lt;&gt;"",Variables!$E$29&lt;&gt;""),"Valores: "&amp;Variables!$E$29,"")</f>
        <v/>
      </c>
    </row>
    <row r="217" spans="2:2">
      <c r="B217" s="3">
        <f>IF(AND(Variables!$A$29&lt;&gt;"",Variables!$F$29&lt;&gt;""),"Faltantes: "&amp;Variables!$F$29,"")</f>
        <v/>
      </c>
    </row>
    <row r="218" spans="2:2">
      <c r="B218" s="3">
        <f>IF(AND(Variables!$A$29&lt;&gt;"",Variables!$H$29&lt;&gt;""),"Fuente: "&amp;Variables!$H$29,"")</f>
        <v/>
      </c>
    </row>
    <row r="219" spans="2:2">
      <c r="B219" s="3">
        <f>IF(AND(Variables!$A$29&lt;&gt;"",Variables!$I$29&lt;&gt;""),"Nota: "&amp;Variables!$I$29,"")</f>
        <v/>
      </c>
    </row>
    <row r="221" spans="2:2">
      <c r="B221" s="10">
        <f>IF(Variables!$A$30&lt;&gt;"",Variables!$A$30&amp;IF(Variables!$B$30="",""," — "&amp;Variables!$B$30),"")</f>
        <v/>
      </c>
    </row>
    <row r="222" spans="2:2">
      <c r="B222" s="3">
        <f>IF(Variables!$A$30&lt;&gt;"",IF(Variables!$D$30="","","Tipo: "&amp;Variables!$D$30)&amp;IF(Variables!$G$30="",""," · Universo: "&amp;Variables!$G$30),"")</f>
        <v/>
      </c>
    </row>
    <row r="223" spans="2:2">
      <c r="B223" s="3">
        <f>IF(AND(Variables!$A$30&lt;&gt;"",Variables!$C$30&lt;&gt;""),"Pregunta: «"&amp;Variables!$C$30&amp;"»","")</f>
        <v/>
      </c>
    </row>
    <row r="224" spans="2:2">
      <c r="B224" s="3">
        <f>IF(AND(Variables!$A$30&lt;&gt;"",Variables!$E$30&lt;&gt;""),"Valores: "&amp;Variables!$E$30,"")</f>
        <v/>
      </c>
    </row>
    <row r="225" spans="2:2">
      <c r="B225" s="3">
        <f>IF(AND(Variables!$A$30&lt;&gt;"",Variables!$F$30&lt;&gt;""),"Faltantes: "&amp;Variables!$F$30,"")</f>
        <v/>
      </c>
    </row>
    <row r="226" spans="2:2">
      <c r="B226" s="3">
        <f>IF(AND(Variables!$A$30&lt;&gt;"",Variables!$H$30&lt;&gt;""),"Fuente: "&amp;Variables!$H$30,"")</f>
        <v/>
      </c>
    </row>
    <row r="227" spans="2:2">
      <c r="B227" s="3">
        <f>IF(AND(Variables!$A$30&lt;&gt;"",Variables!$I$30&lt;&gt;""),"Nota: "&amp;Variables!$I$30,"")</f>
        <v/>
      </c>
    </row>
    <row r="229" spans="2:2">
      <c r="B229" s="10">
        <f>IF(Variables!$A$31&lt;&gt;"",Variables!$A$31&amp;IF(Variables!$B$31="",""," — "&amp;Variables!$B$31),"")</f>
        <v/>
      </c>
    </row>
    <row r="230" spans="2:2">
      <c r="B230" s="3">
        <f>IF(Variables!$A$31&lt;&gt;"",IF(Variables!$D$31="","","Tipo: "&amp;Variables!$D$31)&amp;IF(Variables!$G$31="",""," · Universo: "&amp;Variables!$G$31),"")</f>
        <v/>
      </c>
    </row>
    <row r="231" spans="2:2">
      <c r="B231" s="3">
        <f>IF(AND(Variables!$A$31&lt;&gt;"",Variables!$C$31&lt;&gt;""),"Pregunta: «"&amp;Variables!$C$31&amp;"»","")</f>
        <v/>
      </c>
    </row>
    <row r="232" spans="2:2">
      <c r="B232" s="3">
        <f>IF(AND(Variables!$A$31&lt;&gt;"",Variables!$E$31&lt;&gt;""),"Valores: "&amp;Variables!$E$31,"")</f>
        <v/>
      </c>
    </row>
    <row r="233" spans="2:2">
      <c r="B233" s="3">
        <f>IF(AND(Variables!$A$31&lt;&gt;"",Variables!$F$31&lt;&gt;""),"Faltantes: "&amp;Variables!$F$31,"")</f>
        <v/>
      </c>
    </row>
    <row r="234" spans="2:2">
      <c r="B234" s="3">
        <f>IF(AND(Variables!$A$31&lt;&gt;"",Variables!$H$31&lt;&gt;""),"Fuente: "&amp;Variables!$H$31,"")</f>
        <v/>
      </c>
    </row>
    <row r="235" spans="2:2">
      <c r="B235" s="3">
        <f>IF(AND(Variables!$A$31&lt;&gt;"",Variables!$I$31&lt;&gt;""),"Nota: "&amp;Variables!$I$31,"")</f>
        <v/>
      </c>
    </row>
    <row r="237" spans="2:2">
      <c r="B237" s="10">
        <f>IF(Variables!$A$32&lt;&gt;"",Variables!$A$32&amp;IF(Variables!$B$32="",""," — "&amp;Variables!$B$32),"")</f>
        <v/>
      </c>
    </row>
    <row r="238" spans="2:2">
      <c r="B238" s="3">
        <f>IF(Variables!$A$32&lt;&gt;"",IF(Variables!$D$32="","","Tipo: "&amp;Variables!$D$32)&amp;IF(Variables!$G$32="",""," · Universo: "&amp;Variables!$G$32),"")</f>
        <v/>
      </c>
    </row>
    <row r="239" spans="2:2">
      <c r="B239" s="3">
        <f>IF(AND(Variables!$A$32&lt;&gt;"",Variables!$C$32&lt;&gt;""),"Pregunta: «"&amp;Variables!$C$32&amp;"»","")</f>
        <v/>
      </c>
    </row>
    <row r="240" spans="2:2">
      <c r="B240" s="3">
        <f>IF(AND(Variables!$A$32&lt;&gt;"",Variables!$E$32&lt;&gt;""),"Valores: "&amp;Variables!$E$32,"")</f>
        <v/>
      </c>
    </row>
    <row r="241" spans="2:2">
      <c r="B241" s="3">
        <f>IF(AND(Variables!$A$32&lt;&gt;"",Variables!$F$32&lt;&gt;""),"Faltantes: "&amp;Variables!$F$32,"")</f>
        <v/>
      </c>
    </row>
    <row r="242" spans="2:2">
      <c r="B242" s="3">
        <f>IF(AND(Variables!$A$32&lt;&gt;"",Variables!$H$32&lt;&gt;""),"Fuente: "&amp;Variables!$H$32,"")</f>
        <v/>
      </c>
    </row>
    <row r="243" spans="2:2">
      <c r="B243" s="3">
        <f>IF(AND(Variables!$A$32&lt;&gt;"",Variables!$I$32&lt;&gt;""),"Nota: "&amp;Variables!$I$32,"")</f>
        <v/>
      </c>
    </row>
    <row r="245" spans="2:2">
      <c r="B245" s="10">
        <f>IF(Variables!$A$33&lt;&gt;"",Variables!$A$33&amp;IF(Variables!$B$33="",""," — "&amp;Variables!$B$33),"")</f>
        <v/>
      </c>
    </row>
    <row r="246" spans="2:2">
      <c r="B246" s="3">
        <f>IF(Variables!$A$33&lt;&gt;"",IF(Variables!$D$33="","","Tipo: "&amp;Variables!$D$33)&amp;IF(Variables!$G$33="",""," · Universo: "&amp;Variables!$G$33),"")</f>
        <v/>
      </c>
    </row>
    <row r="247" spans="2:2">
      <c r="B247" s="3">
        <f>IF(AND(Variables!$A$33&lt;&gt;"",Variables!$C$33&lt;&gt;""),"Pregunta: «"&amp;Variables!$C$33&amp;"»","")</f>
        <v/>
      </c>
    </row>
    <row r="248" spans="2:2">
      <c r="B248" s="3">
        <f>IF(AND(Variables!$A$33&lt;&gt;"",Variables!$E$33&lt;&gt;""),"Valores: "&amp;Variables!$E$33,"")</f>
        <v/>
      </c>
    </row>
    <row r="249" spans="2:2">
      <c r="B249" s="3">
        <f>IF(AND(Variables!$A$33&lt;&gt;"",Variables!$F$33&lt;&gt;""),"Faltantes: "&amp;Variables!$F$33,"")</f>
        <v/>
      </c>
    </row>
    <row r="250" spans="2:2">
      <c r="B250" s="3">
        <f>IF(AND(Variables!$A$33&lt;&gt;"",Variables!$H$33&lt;&gt;""),"Fuente: "&amp;Variables!$H$33,"")</f>
        <v/>
      </c>
    </row>
    <row r="251" spans="2:2">
      <c r="B251" s="3">
        <f>IF(AND(Variables!$A$33&lt;&gt;"",Variables!$I$33&lt;&gt;""),"Nota: "&amp;Variables!$I$33,"")</f>
        <v/>
      </c>
    </row>
    <row r="253" spans="2:2">
      <c r="B253" s="10">
        <f>IF(Variables!$A$34&lt;&gt;"",Variables!$A$34&amp;IF(Variables!$B$34="",""," — "&amp;Variables!$B$34),"")</f>
        <v/>
      </c>
    </row>
    <row r="254" spans="2:2">
      <c r="B254" s="3">
        <f>IF(Variables!$A$34&lt;&gt;"",IF(Variables!$D$34="","","Tipo: "&amp;Variables!$D$34)&amp;IF(Variables!$G$34="",""," · Universo: "&amp;Variables!$G$34),"")</f>
        <v/>
      </c>
    </row>
    <row r="255" spans="2:2">
      <c r="B255" s="3">
        <f>IF(AND(Variables!$A$34&lt;&gt;"",Variables!$C$34&lt;&gt;""),"Pregunta: «"&amp;Variables!$C$34&amp;"»","")</f>
        <v/>
      </c>
    </row>
    <row r="256" spans="2:2">
      <c r="B256" s="3">
        <f>IF(AND(Variables!$A$34&lt;&gt;"",Variables!$E$34&lt;&gt;""),"Valores: "&amp;Variables!$E$34,"")</f>
        <v/>
      </c>
    </row>
    <row r="257" spans="2:2">
      <c r="B257" s="3">
        <f>IF(AND(Variables!$A$34&lt;&gt;"",Variables!$F$34&lt;&gt;""),"Faltantes: "&amp;Variables!$F$34,"")</f>
        <v/>
      </c>
    </row>
    <row r="258" spans="2:2">
      <c r="B258" s="3">
        <f>IF(AND(Variables!$A$34&lt;&gt;"",Variables!$H$34&lt;&gt;""),"Fuente: "&amp;Variables!$H$34,"")</f>
        <v/>
      </c>
    </row>
    <row r="259" spans="2:2">
      <c r="B259" s="3">
        <f>IF(AND(Variables!$A$34&lt;&gt;"",Variables!$I$34&lt;&gt;""),"Nota: "&amp;Variables!$I$34,"")</f>
        <v/>
      </c>
    </row>
    <row r="261" spans="2:2">
      <c r="B261" s="10">
        <f>IF(Variables!$A$35&lt;&gt;"",Variables!$A$35&amp;IF(Variables!$B$35="",""," — "&amp;Variables!$B$35),"")</f>
        <v/>
      </c>
    </row>
    <row r="262" spans="2:2">
      <c r="B262" s="3">
        <f>IF(Variables!$A$35&lt;&gt;"",IF(Variables!$D$35="","","Tipo: "&amp;Variables!$D$35)&amp;IF(Variables!$G$35="",""," · Universo: "&amp;Variables!$G$35),"")</f>
        <v/>
      </c>
    </row>
    <row r="263" spans="2:2">
      <c r="B263" s="3">
        <f>IF(AND(Variables!$A$35&lt;&gt;"",Variables!$C$35&lt;&gt;""),"Pregunta: «"&amp;Variables!$C$35&amp;"»","")</f>
        <v/>
      </c>
    </row>
    <row r="264" spans="2:2">
      <c r="B264" s="3">
        <f>IF(AND(Variables!$A$35&lt;&gt;"",Variables!$E$35&lt;&gt;""),"Valores: "&amp;Variables!$E$35,"")</f>
        <v/>
      </c>
    </row>
    <row r="265" spans="2:2">
      <c r="B265" s="3">
        <f>IF(AND(Variables!$A$35&lt;&gt;"",Variables!$F$35&lt;&gt;""),"Faltantes: "&amp;Variables!$F$35,"")</f>
        <v/>
      </c>
    </row>
    <row r="266" spans="2:2">
      <c r="B266" s="3">
        <f>IF(AND(Variables!$A$35&lt;&gt;"",Variables!$H$35&lt;&gt;""),"Fuente: "&amp;Variables!$H$35,"")</f>
        <v/>
      </c>
    </row>
    <row r="267" spans="2:2">
      <c r="B267" s="3">
        <f>IF(AND(Variables!$A$35&lt;&gt;"",Variables!$I$35&lt;&gt;""),"Nota: "&amp;Variables!$I$35,"")</f>
        <v/>
      </c>
    </row>
    <row r="269" spans="2:2">
      <c r="B269" s="10">
        <f>IF(Variables!$A$36&lt;&gt;"",Variables!$A$36&amp;IF(Variables!$B$36="",""," — "&amp;Variables!$B$36),"")</f>
        <v/>
      </c>
    </row>
    <row r="270" spans="2:2">
      <c r="B270" s="3">
        <f>IF(Variables!$A$36&lt;&gt;"",IF(Variables!$D$36="","","Tipo: "&amp;Variables!$D$36)&amp;IF(Variables!$G$36="",""," · Universo: "&amp;Variables!$G$36),"")</f>
        <v/>
      </c>
    </row>
    <row r="271" spans="2:2">
      <c r="B271" s="3">
        <f>IF(AND(Variables!$A$36&lt;&gt;"",Variables!$C$36&lt;&gt;""),"Pregunta: «"&amp;Variables!$C$36&amp;"»","")</f>
        <v/>
      </c>
    </row>
    <row r="272" spans="2:2">
      <c r="B272" s="3">
        <f>IF(AND(Variables!$A$36&lt;&gt;"",Variables!$E$36&lt;&gt;""),"Valores: "&amp;Variables!$E$36,"")</f>
        <v/>
      </c>
    </row>
    <row r="273" spans="2:2">
      <c r="B273" s="3">
        <f>IF(AND(Variables!$A$36&lt;&gt;"",Variables!$F$36&lt;&gt;""),"Faltantes: "&amp;Variables!$F$36,"")</f>
        <v/>
      </c>
    </row>
    <row r="274" spans="2:2">
      <c r="B274" s="3">
        <f>IF(AND(Variables!$A$36&lt;&gt;"",Variables!$H$36&lt;&gt;""),"Fuente: "&amp;Variables!$H$36,"")</f>
        <v/>
      </c>
    </row>
    <row r="275" spans="2:2">
      <c r="B275" s="3">
        <f>IF(AND(Variables!$A$36&lt;&gt;"",Variables!$I$36&lt;&gt;""),"Nota: "&amp;Variables!$I$36,"")</f>
        <v/>
      </c>
    </row>
    <row r="277" spans="2:2">
      <c r="B277" s="10">
        <f>IF(Variables!$A$37&lt;&gt;"",Variables!$A$37&amp;IF(Variables!$B$37="",""," — "&amp;Variables!$B$37),"")</f>
        <v/>
      </c>
    </row>
    <row r="278" spans="2:2">
      <c r="B278" s="3">
        <f>IF(Variables!$A$37&lt;&gt;"",IF(Variables!$D$37="","","Tipo: "&amp;Variables!$D$37)&amp;IF(Variables!$G$37="",""," · Universo: "&amp;Variables!$G$37),"")</f>
        <v/>
      </c>
    </row>
    <row r="279" spans="2:2">
      <c r="B279" s="3">
        <f>IF(AND(Variables!$A$37&lt;&gt;"",Variables!$C$37&lt;&gt;""),"Pregunta: «"&amp;Variables!$C$37&amp;"»","")</f>
        <v/>
      </c>
    </row>
    <row r="280" spans="2:2">
      <c r="B280" s="3">
        <f>IF(AND(Variables!$A$37&lt;&gt;"",Variables!$E$37&lt;&gt;""),"Valores: "&amp;Variables!$E$37,"")</f>
        <v/>
      </c>
    </row>
    <row r="281" spans="2:2">
      <c r="B281" s="3">
        <f>IF(AND(Variables!$A$37&lt;&gt;"",Variables!$F$37&lt;&gt;""),"Faltantes: "&amp;Variables!$F$37,"")</f>
        <v/>
      </c>
    </row>
    <row r="282" spans="2:2">
      <c r="B282" s="3">
        <f>IF(AND(Variables!$A$37&lt;&gt;"",Variables!$H$37&lt;&gt;""),"Fuente: "&amp;Variables!$H$37,"")</f>
        <v/>
      </c>
    </row>
    <row r="283" spans="2:2">
      <c r="B283" s="3">
        <f>IF(AND(Variables!$A$37&lt;&gt;"",Variables!$I$37&lt;&gt;""),"Nota: "&amp;Variables!$I$37,"")</f>
        <v/>
      </c>
    </row>
    <row r="285" spans="2:2">
      <c r="B285" s="10">
        <f>IF(Variables!$A$38&lt;&gt;"",Variables!$A$38&amp;IF(Variables!$B$38="",""," — "&amp;Variables!$B$38),"")</f>
        <v/>
      </c>
    </row>
    <row r="286" spans="2:2">
      <c r="B286" s="3">
        <f>IF(Variables!$A$38&lt;&gt;"",IF(Variables!$D$38="","","Tipo: "&amp;Variables!$D$38)&amp;IF(Variables!$G$38="",""," · Universo: "&amp;Variables!$G$38),"")</f>
        <v/>
      </c>
    </row>
    <row r="287" spans="2:2">
      <c r="B287" s="3">
        <f>IF(AND(Variables!$A$38&lt;&gt;"",Variables!$C$38&lt;&gt;""),"Pregunta: «"&amp;Variables!$C$38&amp;"»","")</f>
        <v/>
      </c>
    </row>
    <row r="288" spans="2:2">
      <c r="B288" s="3">
        <f>IF(AND(Variables!$A$38&lt;&gt;"",Variables!$E$38&lt;&gt;""),"Valores: "&amp;Variables!$E$38,"")</f>
        <v/>
      </c>
    </row>
    <row r="289" spans="2:2">
      <c r="B289" s="3">
        <f>IF(AND(Variables!$A$38&lt;&gt;"",Variables!$F$38&lt;&gt;""),"Faltantes: "&amp;Variables!$F$38,"")</f>
        <v/>
      </c>
    </row>
    <row r="290" spans="2:2">
      <c r="B290" s="3">
        <f>IF(AND(Variables!$A$38&lt;&gt;"",Variables!$H$38&lt;&gt;""),"Fuente: "&amp;Variables!$H$38,"")</f>
        <v/>
      </c>
    </row>
    <row r="291" spans="2:2">
      <c r="B291" s="3">
        <f>IF(AND(Variables!$A$38&lt;&gt;"",Variables!$I$38&lt;&gt;""),"Nota: "&amp;Variables!$I$38,"")</f>
        <v/>
      </c>
    </row>
    <row r="293" spans="2:2">
      <c r="B293" s="10">
        <f>IF(Variables!$A$39&lt;&gt;"",Variables!$A$39&amp;IF(Variables!$B$39="",""," — "&amp;Variables!$B$39),"")</f>
        <v/>
      </c>
    </row>
    <row r="294" spans="2:2">
      <c r="B294" s="3">
        <f>IF(Variables!$A$39&lt;&gt;"",IF(Variables!$D$39="","","Tipo: "&amp;Variables!$D$39)&amp;IF(Variables!$G$39="",""," · Universo: "&amp;Variables!$G$39),"")</f>
        <v/>
      </c>
    </row>
    <row r="295" spans="2:2">
      <c r="B295" s="3">
        <f>IF(AND(Variables!$A$39&lt;&gt;"",Variables!$C$39&lt;&gt;""),"Pregunta: «"&amp;Variables!$C$39&amp;"»","")</f>
        <v/>
      </c>
    </row>
    <row r="296" spans="2:2">
      <c r="B296" s="3">
        <f>IF(AND(Variables!$A$39&lt;&gt;"",Variables!$E$39&lt;&gt;""),"Valores: "&amp;Variables!$E$39,"")</f>
        <v/>
      </c>
    </row>
    <row r="297" spans="2:2">
      <c r="B297" s="3">
        <f>IF(AND(Variables!$A$39&lt;&gt;"",Variables!$F$39&lt;&gt;""),"Faltantes: "&amp;Variables!$F$39,"")</f>
        <v/>
      </c>
    </row>
    <row r="298" spans="2:2">
      <c r="B298" s="3">
        <f>IF(AND(Variables!$A$39&lt;&gt;"",Variables!$H$39&lt;&gt;""),"Fuente: "&amp;Variables!$H$39,"")</f>
        <v/>
      </c>
    </row>
    <row r="299" spans="2:2">
      <c r="B299" s="3">
        <f>IF(AND(Variables!$A$39&lt;&gt;"",Variables!$I$39&lt;&gt;""),"Nota: "&amp;Variables!$I$39,"")</f>
        <v/>
      </c>
    </row>
    <row r="301" spans="2:2">
      <c r="B301" s="10">
        <f>IF(Variables!$A$40&lt;&gt;"",Variables!$A$40&amp;IF(Variables!$B$40="",""," — "&amp;Variables!$B$40),"")</f>
        <v/>
      </c>
    </row>
    <row r="302" spans="2:2">
      <c r="B302" s="3">
        <f>IF(Variables!$A$40&lt;&gt;"",IF(Variables!$D$40="","","Tipo: "&amp;Variables!$D$40)&amp;IF(Variables!$G$40="",""," · Universo: "&amp;Variables!$G$40),"")</f>
        <v/>
      </c>
    </row>
    <row r="303" spans="2:2">
      <c r="B303" s="3">
        <f>IF(AND(Variables!$A$40&lt;&gt;"",Variables!$C$40&lt;&gt;""),"Pregunta: «"&amp;Variables!$C$40&amp;"»","")</f>
        <v/>
      </c>
    </row>
    <row r="304" spans="2:2">
      <c r="B304" s="3">
        <f>IF(AND(Variables!$A$40&lt;&gt;"",Variables!$E$40&lt;&gt;""),"Valores: "&amp;Variables!$E$40,"")</f>
        <v/>
      </c>
    </row>
    <row r="305" spans="2:2">
      <c r="B305" s="3">
        <f>IF(AND(Variables!$A$40&lt;&gt;"",Variables!$F$40&lt;&gt;""),"Faltantes: "&amp;Variables!$F$40,"")</f>
        <v/>
      </c>
    </row>
    <row r="306" spans="2:2">
      <c r="B306" s="3">
        <f>IF(AND(Variables!$A$40&lt;&gt;"",Variables!$H$40&lt;&gt;""),"Fuente: "&amp;Variables!$H$40,"")</f>
        <v/>
      </c>
    </row>
    <row r="307" spans="2:2">
      <c r="B307" s="3">
        <f>IF(AND(Variables!$A$40&lt;&gt;"",Variables!$I$40&lt;&gt;""),"Nota: "&amp;Variables!$I$40,"")</f>
        <v/>
      </c>
    </row>
    <row r="309" spans="2:2">
      <c r="B309" s="10">
        <f>IF(Variables!$A$41&lt;&gt;"",Variables!$A$41&amp;IF(Variables!$B$41="",""," — "&amp;Variables!$B$41),"")</f>
        <v/>
      </c>
    </row>
    <row r="310" spans="2:2">
      <c r="B310" s="3">
        <f>IF(Variables!$A$41&lt;&gt;"",IF(Variables!$D$41="","","Tipo: "&amp;Variables!$D$41)&amp;IF(Variables!$G$41="",""," · Universo: "&amp;Variables!$G$41),"")</f>
        <v/>
      </c>
    </row>
    <row r="311" spans="2:2">
      <c r="B311" s="3">
        <f>IF(AND(Variables!$A$41&lt;&gt;"",Variables!$C$41&lt;&gt;""),"Pregunta: «"&amp;Variables!$C$41&amp;"»","")</f>
        <v/>
      </c>
    </row>
    <row r="312" spans="2:2">
      <c r="B312" s="3">
        <f>IF(AND(Variables!$A$41&lt;&gt;"",Variables!$E$41&lt;&gt;""),"Valores: "&amp;Variables!$E$41,"")</f>
        <v/>
      </c>
    </row>
    <row r="313" spans="2:2">
      <c r="B313" s="3">
        <f>IF(AND(Variables!$A$41&lt;&gt;"",Variables!$F$41&lt;&gt;""),"Faltantes: "&amp;Variables!$F$41,"")</f>
        <v/>
      </c>
    </row>
    <row r="314" spans="2:2">
      <c r="B314" s="3">
        <f>IF(AND(Variables!$A$41&lt;&gt;"",Variables!$H$41&lt;&gt;""),"Fuente: "&amp;Variables!$H$41,"")</f>
        <v/>
      </c>
    </row>
    <row r="315" spans="2:2">
      <c r="B315" s="3">
        <f>IF(AND(Variables!$A$41&lt;&gt;"",Variables!$I$41&lt;&gt;""),"Nota: "&amp;Variables!$I$41,"")</f>
        <v/>
      </c>
    </row>
    <row r="317" spans="2:2">
      <c r="B317" s="10">
        <f>IF(Variables!$A$42&lt;&gt;"",Variables!$A$42&amp;IF(Variables!$B$42="",""," — "&amp;Variables!$B$42),"")</f>
        <v/>
      </c>
    </row>
    <row r="318" spans="2:2">
      <c r="B318" s="3">
        <f>IF(Variables!$A$42&lt;&gt;"",IF(Variables!$D$42="","","Tipo: "&amp;Variables!$D$42)&amp;IF(Variables!$G$42="",""," · Universo: "&amp;Variables!$G$42),"")</f>
        <v/>
      </c>
    </row>
    <row r="319" spans="2:2">
      <c r="B319" s="3">
        <f>IF(AND(Variables!$A$42&lt;&gt;"",Variables!$C$42&lt;&gt;""),"Pregunta: «"&amp;Variables!$C$42&amp;"»","")</f>
        <v/>
      </c>
    </row>
    <row r="320" spans="2:2">
      <c r="B320" s="3">
        <f>IF(AND(Variables!$A$42&lt;&gt;"",Variables!$E$42&lt;&gt;""),"Valores: "&amp;Variables!$E$42,"")</f>
        <v/>
      </c>
    </row>
    <row r="321" spans="2:2">
      <c r="B321" s="3">
        <f>IF(AND(Variables!$A$42&lt;&gt;"",Variables!$F$42&lt;&gt;""),"Faltantes: "&amp;Variables!$F$42,"")</f>
        <v/>
      </c>
    </row>
    <row r="322" spans="2:2">
      <c r="B322" s="3">
        <f>IF(AND(Variables!$A$42&lt;&gt;"",Variables!$H$42&lt;&gt;""),"Fuente: "&amp;Variables!$H$42,"")</f>
        <v/>
      </c>
    </row>
    <row r="323" spans="2:2">
      <c r="B323" s="3">
        <f>IF(AND(Variables!$A$42&lt;&gt;"",Variables!$I$42&lt;&gt;""),"Nota: "&amp;Variables!$I$42,"")</f>
        <v/>
      </c>
    </row>
    <row r="325" spans="2:2">
      <c r="B325" s="10">
        <f>IF(Variables!$A$43&lt;&gt;"",Variables!$A$43&amp;IF(Variables!$B$43="",""," — "&amp;Variables!$B$43),"")</f>
        <v/>
      </c>
    </row>
    <row r="326" spans="2:2">
      <c r="B326" s="3">
        <f>IF(Variables!$A$43&lt;&gt;"",IF(Variables!$D$43="","","Tipo: "&amp;Variables!$D$43)&amp;IF(Variables!$G$43="",""," · Universo: "&amp;Variables!$G$43),"")</f>
        <v/>
      </c>
    </row>
    <row r="327" spans="2:2">
      <c r="B327" s="3">
        <f>IF(AND(Variables!$A$43&lt;&gt;"",Variables!$C$43&lt;&gt;""),"Pregunta: «"&amp;Variables!$C$43&amp;"»","")</f>
        <v/>
      </c>
    </row>
    <row r="328" spans="2:2">
      <c r="B328" s="3">
        <f>IF(AND(Variables!$A$43&lt;&gt;"",Variables!$E$43&lt;&gt;""),"Valores: "&amp;Variables!$E$43,"")</f>
        <v/>
      </c>
    </row>
    <row r="329" spans="2:2">
      <c r="B329" s="3">
        <f>IF(AND(Variables!$A$43&lt;&gt;"",Variables!$F$43&lt;&gt;""),"Faltantes: "&amp;Variables!$F$43,"")</f>
        <v/>
      </c>
    </row>
    <row r="330" spans="2:2">
      <c r="B330" s="3">
        <f>IF(AND(Variables!$A$43&lt;&gt;"",Variables!$H$43&lt;&gt;""),"Fuente: "&amp;Variables!$H$43,"")</f>
        <v/>
      </c>
    </row>
    <row r="331" spans="2:2">
      <c r="B331" s="3">
        <f>IF(AND(Variables!$A$43&lt;&gt;"",Variables!$I$43&lt;&gt;""),"Nota: "&amp;Variables!$I$43,"")</f>
        <v/>
      </c>
    </row>
    <row r="333" spans="2:2">
      <c r="B333" s="10">
        <f>IF(Variables!$A$44&lt;&gt;"",Variables!$A$44&amp;IF(Variables!$B$44="",""," — "&amp;Variables!$B$44),"")</f>
        <v/>
      </c>
    </row>
    <row r="334" spans="2:2">
      <c r="B334" s="3">
        <f>IF(Variables!$A$44&lt;&gt;"",IF(Variables!$D$44="","","Tipo: "&amp;Variables!$D$44)&amp;IF(Variables!$G$44="",""," · Universo: "&amp;Variables!$G$44),"")</f>
        <v/>
      </c>
    </row>
    <row r="335" spans="2:2">
      <c r="B335" s="3">
        <f>IF(AND(Variables!$A$44&lt;&gt;"",Variables!$C$44&lt;&gt;""),"Pregunta: «"&amp;Variables!$C$44&amp;"»","")</f>
        <v/>
      </c>
    </row>
    <row r="336" spans="2:2">
      <c r="B336" s="3">
        <f>IF(AND(Variables!$A$44&lt;&gt;"",Variables!$E$44&lt;&gt;""),"Valores: "&amp;Variables!$E$44,"")</f>
        <v/>
      </c>
    </row>
    <row r="337" spans="2:2">
      <c r="B337" s="3">
        <f>IF(AND(Variables!$A$44&lt;&gt;"",Variables!$F$44&lt;&gt;""),"Faltantes: "&amp;Variables!$F$44,"")</f>
        <v/>
      </c>
    </row>
    <row r="338" spans="2:2">
      <c r="B338" s="3">
        <f>IF(AND(Variables!$A$44&lt;&gt;"",Variables!$H$44&lt;&gt;""),"Fuente: "&amp;Variables!$H$44,"")</f>
        <v/>
      </c>
    </row>
    <row r="339" spans="2:2">
      <c r="B339" s="3">
        <f>IF(AND(Variables!$A$44&lt;&gt;"",Variables!$I$44&lt;&gt;""),"Nota: "&amp;Variables!$I$44,"")</f>
        <v/>
      </c>
    </row>
    <row r="341" spans="2:2">
      <c r="B341" s="10">
        <f>IF(Variables!$A$45&lt;&gt;"",Variables!$A$45&amp;IF(Variables!$B$45="",""," — "&amp;Variables!$B$45),"")</f>
        <v/>
      </c>
    </row>
    <row r="342" spans="2:2">
      <c r="B342" s="3">
        <f>IF(Variables!$A$45&lt;&gt;"",IF(Variables!$D$45="","","Tipo: "&amp;Variables!$D$45)&amp;IF(Variables!$G$45="",""," · Universo: "&amp;Variables!$G$45),"")</f>
        <v/>
      </c>
    </row>
    <row r="343" spans="2:2">
      <c r="B343" s="3">
        <f>IF(AND(Variables!$A$45&lt;&gt;"",Variables!$C$45&lt;&gt;""),"Pregunta: «"&amp;Variables!$C$45&amp;"»","")</f>
        <v/>
      </c>
    </row>
    <row r="344" spans="2:2">
      <c r="B344" s="3">
        <f>IF(AND(Variables!$A$45&lt;&gt;"",Variables!$E$45&lt;&gt;""),"Valores: "&amp;Variables!$E$45,"")</f>
        <v/>
      </c>
    </row>
    <row r="345" spans="2:2">
      <c r="B345" s="3">
        <f>IF(AND(Variables!$A$45&lt;&gt;"",Variables!$F$45&lt;&gt;""),"Faltantes: "&amp;Variables!$F$45,"")</f>
        <v/>
      </c>
    </row>
    <row r="346" spans="2:2">
      <c r="B346" s="3">
        <f>IF(AND(Variables!$A$45&lt;&gt;"",Variables!$H$45&lt;&gt;""),"Fuente: "&amp;Variables!$H$45,"")</f>
        <v/>
      </c>
    </row>
    <row r="347" spans="2:2">
      <c r="B347" s="3">
        <f>IF(AND(Variables!$A$45&lt;&gt;"",Variables!$I$45&lt;&gt;""),"Nota: "&amp;Variables!$I$45,"")</f>
        <v/>
      </c>
    </row>
    <row r="349" spans="2:2">
      <c r="B349" s="10">
        <f>IF(Variables!$A$46&lt;&gt;"",Variables!$A$46&amp;IF(Variables!$B$46="",""," — "&amp;Variables!$B$46),"")</f>
        <v/>
      </c>
    </row>
    <row r="350" spans="2:2">
      <c r="B350" s="3">
        <f>IF(Variables!$A$46&lt;&gt;"",IF(Variables!$D$46="","","Tipo: "&amp;Variables!$D$46)&amp;IF(Variables!$G$46="",""," · Universo: "&amp;Variables!$G$46),"")</f>
        <v/>
      </c>
    </row>
    <row r="351" spans="2:2">
      <c r="B351" s="3">
        <f>IF(AND(Variables!$A$46&lt;&gt;"",Variables!$C$46&lt;&gt;""),"Pregunta: «"&amp;Variables!$C$46&amp;"»","")</f>
        <v/>
      </c>
    </row>
    <row r="352" spans="2:2">
      <c r="B352" s="3">
        <f>IF(AND(Variables!$A$46&lt;&gt;"",Variables!$E$46&lt;&gt;""),"Valores: "&amp;Variables!$E$46,"")</f>
        <v/>
      </c>
    </row>
    <row r="353" spans="2:2">
      <c r="B353" s="3">
        <f>IF(AND(Variables!$A$46&lt;&gt;"",Variables!$F$46&lt;&gt;""),"Faltantes: "&amp;Variables!$F$46,"")</f>
        <v/>
      </c>
    </row>
    <row r="354" spans="2:2">
      <c r="B354" s="3">
        <f>IF(AND(Variables!$A$46&lt;&gt;"",Variables!$H$46&lt;&gt;""),"Fuente: "&amp;Variables!$H$46,"")</f>
        <v/>
      </c>
    </row>
    <row r="355" spans="2:2">
      <c r="B355" s="3">
        <f>IF(AND(Variables!$A$46&lt;&gt;"",Variables!$I$46&lt;&gt;""),"Nota: "&amp;Variables!$I$46,"")</f>
        <v/>
      </c>
    </row>
    <row r="357" spans="2:2">
      <c r="B357" s="10">
        <f>IF(Variables!$A$47&lt;&gt;"",Variables!$A$47&amp;IF(Variables!$B$47="",""," — "&amp;Variables!$B$47),"")</f>
        <v/>
      </c>
    </row>
    <row r="358" spans="2:2">
      <c r="B358" s="3">
        <f>IF(Variables!$A$47&lt;&gt;"",IF(Variables!$D$47="","","Tipo: "&amp;Variables!$D$47)&amp;IF(Variables!$G$47="",""," · Universo: "&amp;Variables!$G$47),"")</f>
        <v/>
      </c>
    </row>
    <row r="359" spans="2:2">
      <c r="B359" s="3">
        <f>IF(AND(Variables!$A$47&lt;&gt;"",Variables!$C$47&lt;&gt;""),"Pregunta: «"&amp;Variables!$C$47&amp;"»","")</f>
        <v/>
      </c>
    </row>
    <row r="360" spans="2:2">
      <c r="B360" s="3">
        <f>IF(AND(Variables!$A$47&lt;&gt;"",Variables!$E$47&lt;&gt;""),"Valores: "&amp;Variables!$E$47,"")</f>
        <v/>
      </c>
    </row>
    <row r="361" spans="2:2">
      <c r="B361" s="3">
        <f>IF(AND(Variables!$A$47&lt;&gt;"",Variables!$F$47&lt;&gt;""),"Faltantes: "&amp;Variables!$F$47,"")</f>
        <v/>
      </c>
    </row>
    <row r="362" spans="2:2">
      <c r="B362" s="3">
        <f>IF(AND(Variables!$A$47&lt;&gt;"",Variables!$H$47&lt;&gt;""),"Fuente: "&amp;Variables!$H$47,"")</f>
        <v/>
      </c>
    </row>
    <row r="363" spans="2:2">
      <c r="B363" s="3">
        <f>IF(AND(Variables!$A$47&lt;&gt;"",Variables!$I$47&lt;&gt;""),"Nota: "&amp;Variables!$I$47,"")</f>
        <v/>
      </c>
    </row>
    <row r="365" spans="2:2">
      <c r="B365" s="10">
        <f>IF(Variables!$A$48&lt;&gt;"",Variables!$A$48&amp;IF(Variables!$B$48="",""," — "&amp;Variables!$B$48),"")</f>
        <v/>
      </c>
    </row>
    <row r="366" spans="2:2">
      <c r="B366" s="3">
        <f>IF(Variables!$A$48&lt;&gt;"",IF(Variables!$D$48="","","Tipo: "&amp;Variables!$D$48)&amp;IF(Variables!$G$48="",""," · Universo: "&amp;Variables!$G$48),"")</f>
        <v/>
      </c>
    </row>
    <row r="367" spans="2:2">
      <c r="B367" s="3">
        <f>IF(AND(Variables!$A$48&lt;&gt;"",Variables!$C$48&lt;&gt;""),"Pregunta: «"&amp;Variables!$C$48&amp;"»","")</f>
        <v/>
      </c>
    </row>
    <row r="368" spans="2:2">
      <c r="B368" s="3">
        <f>IF(AND(Variables!$A$48&lt;&gt;"",Variables!$E$48&lt;&gt;""),"Valores: "&amp;Variables!$E$48,"")</f>
        <v/>
      </c>
    </row>
    <row r="369" spans="2:2">
      <c r="B369" s="3">
        <f>IF(AND(Variables!$A$48&lt;&gt;"",Variables!$F$48&lt;&gt;""),"Faltantes: "&amp;Variables!$F$48,"")</f>
        <v/>
      </c>
    </row>
    <row r="370" spans="2:2">
      <c r="B370" s="3">
        <f>IF(AND(Variables!$A$48&lt;&gt;"",Variables!$H$48&lt;&gt;""),"Fuente: "&amp;Variables!$H$48,"")</f>
        <v/>
      </c>
    </row>
    <row r="371" spans="2:2">
      <c r="B371" s="3">
        <f>IF(AND(Variables!$A$48&lt;&gt;"",Variables!$I$48&lt;&gt;""),"Nota: "&amp;Variables!$I$48,"")</f>
        <v/>
      </c>
    </row>
    <row r="373" spans="2:2">
      <c r="B373" s="10">
        <f>IF(Variables!$A$49&lt;&gt;"",Variables!$A$49&amp;IF(Variables!$B$49="",""," — "&amp;Variables!$B$49),"")</f>
        <v/>
      </c>
    </row>
    <row r="374" spans="2:2">
      <c r="B374" s="3">
        <f>IF(Variables!$A$49&lt;&gt;"",IF(Variables!$D$49="","","Tipo: "&amp;Variables!$D$49)&amp;IF(Variables!$G$49="",""," · Universo: "&amp;Variables!$G$49),"")</f>
        <v/>
      </c>
    </row>
    <row r="375" spans="2:2">
      <c r="B375" s="3">
        <f>IF(AND(Variables!$A$49&lt;&gt;"",Variables!$C$49&lt;&gt;""),"Pregunta: «"&amp;Variables!$C$49&amp;"»","")</f>
        <v/>
      </c>
    </row>
    <row r="376" spans="2:2">
      <c r="B376" s="3">
        <f>IF(AND(Variables!$A$49&lt;&gt;"",Variables!$E$49&lt;&gt;""),"Valores: "&amp;Variables!$E$49,"")</f>
        <v/>
      </c>
    </row>
    <row r="377" spans="2:2">
      <c r="B377" s="3">
        <f>IF(AND(Variables!$A$49&lt;&gt;"",Variables!$F$49&lt;&gt;""),"Faltantes: "&amp;Variables!$F$49,"")</f>
        <v/>
      </c>
    </row>
    <row r="378" spans="2:2">
      <c r="B378" s="3">
        <f>IF(AND(Variables!$A$49&lt;&gt;"",Variables!$H$49&lt;&gt;""),"Fuente: "&amp;Variables!$H$49,"")</f>
        <v/>
      </c>
    </row>
    <row r="379" spans="2:2">
      <c r="B379" s="3">
        <f>IF(AND(Variables!$A$49&lt;&gt;"",Variables!$I$49&lt;&gt;""),"Nota: "&amp;Variables!$I$49,"")</f>
        <v/>
      </c>
    </row>
    <row r="381" spans="2:2">
      <c r="B381" s="10">
        <f>IF(Variables!$A$50&lt;&gt;"",Variables!$A$50&amp;IF(Variables!$B$50="",""," — "&amp;Variables!$B$50),"")</f>
        <v/>
      </c>
    </row>
    <row r="382" spans="2:2">
      <c r="B382" s="3">
        <f>IF(Variables!$A$50&lt;&gt;"",IF(Variables!$D$50="","","Tipo: "&amp;Variables!$D$50)&amp;IF(Variables!$G$50="",""," · Universo: "&amp;Variables!$G$50),"")</f>
        <v/>
      </c>
    </row>
    <row r="383" spans="2:2">
      <c r="B383" s="3">
        <f>IF(AND(Variables!$A$50&lt;&gt;"",Variables!$C$50&lt;&gt;""),"Pregunta: «"&amp;Variables!$C$50&amp;"»","")</f>
        <v/>
      </c>
    </row>
    <row r="384" spans="2:2">
      <c r="B384" s="3">
        <f>IF(AND(Variables!$A$50&lt;&gt;"",Variables!$E$50&lt;&gt;""),"Valores: "&amp;Variables!$E$50,"")</f>
        <v/>
      </c>
    </row>
    <row r="385" spans="2:2">
      <c r="B385" s="3">
        <f>IF(AND(Variables!$A$50&lt;&gt;"",Variables!$F$50&lt;&gt;""),"Faltantes: "&amp;Variables!$F$50,"")</f>
        <v/>
      </c>
    </row>
    <row r="386" spans="2:2">
      <c r="B386" s="3">
        <f>IF(AND(Variables!$A$50&lt;&gt;"",Variables!$H$50&lt;&gt;""),"Fuente: "&amp;Variables!$H$50,"")</f>
        <v/>
      </c>
    </row>
    <row r="387" spans="2:2">
      <c r="B387" s="3">
        <f>IF(AND(Variables!$A$50&lt;&gt;"",Variables!$I$50&lt;&gt;""),"Nota: "&amp;Variables!$I$50,"")</f>
        <v/>
      </c>
    </row>
    <row r="389" spans="2:2">
      <c r="B389" s="10">
        <f>IF(Variables!$A$51&lt;&gt;"",Variables!$A$51&amp;IF(Variables!$B$51="",""," — "&amp;Variables!$B$51),"")</f>
        <v/>
      </c>
    </row>
    <row r="390" spans="2:2">
      <c r="B390" s="3">
        <f>IF(Variables!$A$51&lt;&gt;"",IF(Variables!$D$51="","","Tipo: "&amp;Variables!$D$51)&amp;IF(Variables!$G$51="",""," · Universo: "&amp;Variables!$G$51),"")</f>
        <v/>
      </c>
    </row>
    <row r="391" spans="2:2">
      <c r="B391" s="3">
        <f>IF(AND(Variables!$A$51&lt;&gt;"",Variables!$C$51&lt;&gt;""),"Pregunta: «"&amp;Variables!$C$51&amp;"»","")</f>
        <v/>
      </c>
    </row>
    <row r="392" spans="2:2">
      <c r="B392" s="3">
        <f>IF(AND(Variables!$A$51&lt;&gt;"",Variables!$E$51&lt;&gt;""),"Valores: "&amp;Variables!$E$51,"")</f>
        <v/>
      </c>
    </row>
    <row r="393" spans="2:2">
      <c r="B393" s="3">
        <f>IF(AND(Variables!$A$51&lt;&gt;"",Variables!$F$51&lt;&gt;""),"Faltantes: "&amp;Variables!$F$51,"")</f>
        <v/>
      </c>
    </row>
    <row r="394" spans="2:2">
      <c r="B394" s="3">
        <f>IF(AND(Variables!$A$51&lt;&gt;"",Variables!$H$51&lt;&gt;""),"Fuente: "&amp;Variables!$H$51,"")</f>
        <v/>
      </c>
    </row>
    <row r="395" spans="2:2">
      <c r="B395" s="3">
        <f>IF(AND(Variables!$A$51&lt;&gt;"",Variables!$I$51&lt;&gt;""),"Nota: "&amp;Variables!$I$51,"")</f>
        <v/>
      </c>
    </row>
    <row r="397" spans="2:2">
      <c r="B397" s="10">
        <f>IF(Variables!$A$52&lt;&gt;"",Variables!$A$52&amp;IF(Variables!$B$52="",""," — "&amp;Variables!$B$52),"")</f>
        <v/>
      </c>
    </row>
    <row r="398" spans="2:2">
      <c r="B398" s="3">
        <f>IF(Variables!$A$52&lt;&gt;"",IF(Variables!$D$52="","","Tipo: "&amp;Variables!$D$52)&amp;IF(Variables!$G$52="",""," · Universo: "&amp;Variables!$G$52),"")</f>
        <v/>
      </c>
    </row>
    <row r="399" spans="2:2">
      <c r="B399" s="3">
        <f>IF(AND(Variables!$A$52&lt;&gt;"",Variables!$C$52&lt;&gt;""),"Pregunta: «"&amp;Variables!$C$52&amp;"»","")</f>
        <v/>
      </c>
    </row>
    <row r="400" spans="2:2">
      <c r="B400" s="3">
        <f>IF(AND(Variables!$A$52&lt;&gt;"",Variables!$E$52&lt;&gt;""),"Valores: "&amp;Variables!$E$52,"")</f>
        <v/>
      </c>
    </row>
    <row r="401" spans="2:2">
      <c r="B401" s="3">
        <f>IF(AND(Variables!$A$52&lt;&gt;"",Variables!$F$52&lt;&gt;""),"Faltantes: "&amp;Variables!$F$52,"")</f>
        <v/>
      </c>
    </row>
    <row r="402" spans="2:2">
      <c r="B402" s="3">
        <f>IF(AND(Variables!$A$52&lt;&gt;"",Variables!$H$52&lt;&gt;""),"Fuente: "&amp;Variables!$H$52,"")</f>
        <v/>
      </c>
    </row>
    <row r="403" spans="2:2">
      <c r="B403" s="3">
        <f>IF(AND(Variables!$A$52&lt;&gt;"",Variables!$I$52&lt;&gt;""),"Nota: "&amp;Variables!$I$52,"")</f>
        <v/>
      </c>
    </row>
    <row r="405" spans="2:2">
      <c r="B405" s="10">
        <f>IF(Variables!$A$53&lt;&gt;"",Variables!$A$53&amp;IF(Variables!$B$53="",""," — "&amp;Variables!$B$53),"")</f>
        <v/>
      </c>
    </row>
    <row r="406" spans="2:2">
      <c r="B406" s="3">
        <f>IF(Variables!$A$53&lt;&gt;"",IF(Variables!$D$53="","","Tipo: "&amp;Variables!$D$53)&amp;IF(Variables!$G$53="",""," · Universo: "&amp;Variables!$G$53),"")</f>
        <v/>
      </c>
    </row>
    <row r="407" spans="2:2">
      <c r="B407" s="3">
        <f>IF(AND(Variables!$A$53&lt;&gt;"",Variables!$C$53&lt;&gt;""),"Pregunta: «"&amp;Variables!$C$53&amp;"»","")</f>
        <v/>
      </c>
    </row>
    <row r="408" spans="2:2">
      <c r="B408" s="3">
        <f>IF(AND(Variables!$A$53&lt;&gt;"",Variables!$E$53&lt;&gt;""),"Valores: "&amp;Variables!$E$53,"")</f>
        <v/>
      </c>
    </row>
    <row r="409" spans="2:2">
      <c r="B409" s="3">
        <f>IF(AND(Variables!$A$53&lt;&gt;"",Variables!$F$53&lt;&gt;""),"Faltantes: "&amp;Variables!$F$53,"")</f>
        <v/>
      </c>
    </row>
    <row r="410" spans="2:2">
      <c r="B410" s="3">
        <f>IF(AND(Variables!$A$53&lt;&gt;"",Variables!$H$53&lt;&gt;""),"Fuente: "&amp;Variables!$H$53,"")</f>
        <v/>
      </c>
    </row>
    <row r="411" spans="2:2">
      <c r="B411" s="3">
        <f>IF(AND(Variables!$A$53&lt;&gt;"",Variables!$I$53&lt;&gt;""),"Nota: "&amp;Variables!$I$53,"")</f>
        <v/>
      </c>
    </row>
    <row r="413" spans="2:2">
      <c r="B413" s="10">
        <f>IF(Variables!$A$54&lt;&gt;"",Variables!$A$54&amp;IF(Variables!$B$54="",""," — "&amp;Variables!$B$54),"")</f>
        <v/>
      </c>
    </row>
    <row r="414" spans="2:2">
      <c r="B414" s="3">
        <f>IF(Variables!$A$54&lt;&gt;"",IF(Variables!$D$54="","","Tipo: "&amp;Variables!$D$54)&amp;IF(Variables!$G$54="",""," · Universo: "&amp;Variables!$G$54),"")</f>
        <v/>
      </c>
    </row>
    <row r="415" spans="2:2">
      <c r="B415" s="3">
        <f>IF(AND(Variables!$A$54&lt;&gt;"",Variables!$C$54&lt;&gt;""),"Pregunta: «"&amp;Variables!$C$54&amp;"»","")</f>
        <v/>
      </c>
    </row>
    <row r="416" spans="2:2">
      <c r="B416" s="3">
        <f>IF(AND(Variables!$A$54&lt;&gt;"",Variables!$E$54&lt;&gt;""),"Valores: "&amp;Variables!$E$54,"")</f>
        <v/>
      </c>
    </row>
    <row r="417" spans="2:2">
      <c r="B417" s="3">
        <f>IF(AND(Variables!$A$54&lt;&gt;"",Variables!$F$54&lt;&gt;""),"Faltantes: "&amp;Variables!$F$54,"")</f>
        <v/>
      </c>
    </row>
    <row r="418" spans="2:2">
      <c r="B418" s="3">
        <f>IF(AND(Variables!$A$54&lt;&gt;"",Variables!$H$54&lt;&gt;""),"Fuente: "&amp;Variables!$H$54,"")</f>
        <v/>
      </c>
    </row>
    <row r="419" spans="2:2">
      <c r="B419" s="3">
        <f>IF(AND(Variables!$A$54&lt;&gt;"",Variables!$I$54&lt;&gt;""),"Nota: "&amp;Variables!$I$54,"")</f>
        <v/>
      </c>
    </row>
    <row r="421" spans="2:2">
      <c r="B421" s="10">
        <f>IF(Variables!$A$55&lt;&gt;"",Variables!$A$55&amp;IF(Variables!$B$55="",""," — "&amp;Variables!$B$55),"")</f>
        <v/>
      </c>
    </row>
    <row r="422" spans="2:2">
      <c r="B422" s="3">
        <f>IF(Variables!$A$55&lt;&gt;"",IF(Variables!$D$55="","","Tipo: "&amp;Variables!$D$55)&amp;IF(Variables!$G$55="",""," · Universo: "&amp;Variables!$G$55),"")</f>
        <v/>
      </c>
    </row>
    <row r="423" spans="2:2">
      <c r="B423" s="3">
        <f>IF(AND(Variables!$A$55&lt;&gt;"",Variables!$C$55&lt;&gt;""),"Pregunta: «"&amp;Variables!$C$55&amp;"»","")</f>
        <v/>
      </c>
    </row>
    <row r="424" spans="2:2">
      <c r="B424" s="3">
        <f>IF(AND(Variables!$A$55&lt;&gt;"",Variables!$E$55&lt;&gt;""),"Valores: "&amp;Variables!$E$55,"")</f>
        <v/>
      </c>
    </row>
    <row r="425" spans="2:2">
      <c r="B425" s="3">
        <f>IF(AND(Variables!$A$55&lt;&gt;"",Variables!$F$55&lt;&gt;""),"Faltantes: "&amp;Variables!$F$55,"")</f>
        <v/>
      </c>
    </row>
    <row r="426" spans="2:2">
      <c r="B426" s="3">
        <f>IF(AND(Variables!$A$55&lt;&gt;"",Variables!$H$55&lt;&gt;""),"Fuente: "&amp;Variables!$H$55,"")</f>
        <v/>
      </c>
    </row>
    <row r="427" spans="2:2">
      <c r="B427" s="3">
        <f>IF(AND(Variables!$A$55&lt;&gt;"",Variables!$I$55&lt;&gt;""),"Nota: "&amp;Variables!$I$55,"")</f>
        <v/>
      </c>
    </row>
    <row r="429" spans="2:2">
      <c r="B429" s="10">
        <f>IF(Variables!$A$56&lt;&gt;"",Variables!$A$56&amp;IF(Variables!$B$56="",""," — "&amp;Variables!$B$56),"")</f>
        <v/>
      </c>
    </row>
    <row r="430" spans="2:2">
      <c r="B430" s="3">
        <f>IF(Variables!$A$56&lt;&gt;"",IF(Variables!$D$56="","","Tipo: "&amp;Variables!$D$56)&amp;IF(Variables!$G$56="",""," · Universo: "&amp;Variables!$G$56),"")</f>
        <v/>
      </c>
    </row>
    <row r="431" spans="2:2">
      <c r="B431" s="3">
        <f>IF(AND(Variables!$A$56&lt;&gt;"",Variables!$C$56&lt;&gt;""),"Pregunta: «"&amp;Variables!$C$56&amp;"»","")</f>
        <v/>
      </c>
    </row>
    <row r="432" spans="2:2">
      <c r="B432" s="3">
        <f>IF(AND(Variables!$A$56&lt;&gt;"",Variables!$E$56&lt;&gt;""),"Valores: "&amp;Variables!$E$56,"")</f>
        <v/>
      </c>
    </row>
    <row r="433" spans="2:2">
      <c r="B433" s="3">
        <f>IF(AND(Variables!$A$56&lt;&gt;"",Variables!$F$56&lt;&gt;""),"Faltantes: "&amp;Variables!$F$56,"")</f>
        <v/>
      </c>
    </row>
    <row r="434" spans="2:2">
      <c r="B434" s="3">
        <f>IF(AND(Variables!$A$56&lt;&gt;"",Variables!$H$56&lt;&gt;""),"Fuente: "&amp;Variables!$H$56,"")</f>
        <v/>
      </c>
    </row>
    <row r="435" spans="2:2">
      <c r="B435" s="3">
        <f>IF(AND(Variables!$A$56&lt;&gt;"",Variables!$I$56&lt;&gt;""),"Nota: "&amp;Variables!$I$56,"")</f>
        <v/>
      </c>
    </row>
    <row r="437" spans="2:2">
      <c r="B437" s="10">
        <f>IF(Variables!$A$57&lt;&gt;"",Variables!$A$57&amp;IF(Variables!$B$57="",""," — "&amp;Variables!$B$57),"")</f>
        <v/>
      </c>
    </row>
    <row r="438" spans="2:2">
      <c r="B438" s="3">
        <f>IF(Variables!$A$57&lt;&gt;"",IF(Variables!$D$57="","","Tipo: "&amp;Variables!$D$57)&amp;IF(Variables!$G$57="",""," · Universo: "&amp;Variables!$G$57),"")</f>
        <v/>
      </c>
    </row>
    <row r="439" spans="2:2">
      <c r="B439" s="3">
        <f>IF(AND(Variables!$A$57&lt;&gt;"",Variables!$C$57&lt;&gt;""),"Pregunta: «"&amp;Variables!$C$57&amp;"»","")</f>
        <v/>
      </c>
    </row>
    <row r="440" spans="2:2">
      <c r="B440" s="3">
        <f>IF(AND(Variables!$A$57&lt;&gt;"",Variables!$E$57&lt;&gt;""),"Valores: "&amp;Variables!$E$57,"")</f>
        <v/>
      </c>
    </row>
    <row r="441" spans="2:2">
      <c r="B441" s="3">
        <f>IF(AND(Variables!$A$57&lt;&gt;"",Variables!$F$57&lt;&gt;""),"Faltantes: "&amp;Variables!$F$57,"")</f>
        <v/>
      </c>
    </row>
    <row r="442" spans="2:2">
      <c r="B442" s="3">
        <f>IF(AND(Variables!$A$57&lt;&gt;"",Variables!$H$57&lt;&gt;""),"Fuente: "&amp;Variables!$H$57,"")</f>
        <v/>
      </c>
    </row>
    <row r="443" spans="2:2">
      <c r="B443" s="3">
        <f>IF(AND(Variables!$A$57&lt;&gt;"",Variables!$I$57&lt;&gt;""),"Nota: "&amp;Variables!$I$57,"")</f>
        <v/>
      </c>
    </row>
    <row r="445" spans="2:2">
      <c r="B445" s="10">
        <f>IF(Variables!$A$58&lt;&gt;"",Variables!$A$58&amp;IF(Variables!$B$58="",""," — "&amp;Variables!$B$58),"")</f>
        <v/>
      </c>
    </row>
    <row r="446" spans="2:2">
      <c r="B446" s="3">
        <f>IF(Variables!$A$58&lt;&gt;"",IF(Variables!$D$58="","","Tipo: "&amp;Variables!$D$58)&amp;IF(Variables!$G$58="",""," · Universo: "&amp;Variables!$G$58),"")</f>
        <v/>
      </c>
    </row>
    <row r="447" spans="2:2">
      <c r="B447" s="3">
        <f>IF(AND(Variables!$A$58&lt;&gt;"",Variables!$C$58&lt;&gt;""),"Pregunta: «"&amp;Variables!$C$58&amp;"»","")</f>
        <v/>
      </c>
    </row>
    <row r="448" spans="2:2">
      <c r="B448" s="3">
        <f>IF(AND(Variables!$A$58&lt;&gt;"",Variables!$E$58&lt;&gt;""),"Valores: "&amp;Variables!$E$58,"")</f>
        <v/>
      </c>
    </row>
    <row r="449" spans="2:2">
      <c r="B449" s="3">
        <f>IF(AND(Variables!$A$58&lt;&gt;"",Variables!$F$58&lt;&gt;""),"Faltantes: "&amp;Variables!$F$58,"")</f>
        <v/>
      </c>
    </row>
    <row r="450" spans="2:2">
      <c r="B450" s="3">
        <f>IF(AND(Variables!$A$58&lt;&gt;"",Variables!$H$58&lt;&gt;""),"Fuente: "&amp;Variables!$H$58,"")</f>
        <v/>
      </c>
    </row>
    <row r="451" spans="2:2">
      <c r="B451" s="3">
        <f>IF(AND(Variables!$A$58&lt;&gt;"",Variables!$I$58&lt;&gt;""),"Nota: "&amp;Variables!$I$58,"")</f>
        <v/>
      </c>
    </row>
    <row r="453" spans="2:2">
      <c r="B453" s="10">
        <f>IF(Variables!$A$59&lt;&gt;"",Variables!$A$59&amp;IF(Variables!$B$59="",""," — "&amp;Variables!$B$59),"")</f>
        <v/>
      </c>
    </row>
    <row r="454" spans="2:2">
      <c r="B454" s="3">
        <f>IF(Variables!$A$59&lt;&gt;"",IF(Variables!$D$59="","","Tipo: "&amp;Variables!$D$59)&amp;IF(Variables!$G$59="",""," · Universo: "&amp;Variables!$G$59),"")</f>
        <v/>
      </c>
    </row>
    <row r="455" spans="2:2">
      <c r="B455" s="3">
        <f>IF(AND(Variables!$A$59&lt;&gt;"",Variables!$C$59&lt;&gt;""),"Pregunta: «"&amp;Variables!$C$59&amp;"»","")</f>
        <v/>
      </c>
    </row>
    <row r="456" spans="2:2">
      <c r="B456" s="3">
        <f>IF(AND(Variables!$A$59&lt;&gt;"",Variables!$E$59&lt;&gt;""),"Valores: "&amp;Variables!$E$59,"")</f>
        <v/>
      </c>
    </row>
    <row r="457" spans="2:2">
      <c r="B457" s="3">
        <f>IF(AND(Variables!$A$59&lt;&gt;"",Variables!$F$59&lt;&gt;""),"Faltantes: "&amp;Variables!$F$59,"")</f>
        <v/>
      </c>
    </row>
    <row r="458" spans="2:2">
      <c r="B458" s="3">
        <f>IF(AND(Variables!$A$59&lt;&gt;"",Variables!$H$59&lt;&gt;""),"Fuente: "&amp;Variables!$H$59,"")</f>
        <v/>
      </c>
    </row>
    <row r="459" spans="2:2">
      <c r="B459" s="3">
        <f>IF(AND(Variables!$A$59&lt;&gt;"",Variables!$I$59&lt;&gt;""),"Nota: "&amp;Variables!$I$59,"")</f>
        <v/>
      </c>
    </row>
    <row r="461" spans="2:2">
      <c r="B461" s="10">
        <f>IF(Variables!$A$60&lt;&gt;"",Variables!$A$60&amp;IF(Variables!$B$60="",""," — "&amp;Variables!$B$60),"")</f>
        <v/>
      </c>
    </row>
    <row r="462" spans="2:2">
      <c r="B462" s="3">
        <f>IF(Variables!$A$60&lt;&gt;"",IF(Variables!$D$60="","","Tipo: "&amp;Variables!$D$60)&amp;IF(Variables!$G$60="",""," · Universo: "&amp;Variables!$G$60),"")</f>
        <v/>
      </c>
    </row>
    <row r="463" spans="2:2">
      <c r="B463" s="3">
        <f>IF(AND(Variables!$A$60&lt;&gt;"",Variables!$C$60&lt;&gt;""),"Pregunta: «"&amp;Variables!$C$60&amp;"»","")</f>
        <v/>
      </c>
    </row>
    <row r="464" spans="2:2">
      <c r="B464" s="3">
        <f>IF(AND(Variables!$A$60&lt;&gt;"",Variables!$E$60&lt;&gt;""),"Valores: "&amp;Variables!$E$60,"")</f>
        <v/>
      </c>
    </row>
    <row r="465" spans="2:2">
      <c r="B465" s="3">
        <f>IF(AND(Variables!$A$60&lt;&gt;"",Variables!$F$60&lt;&gt;""),"Faltantes: "&amp;Variables!$F$60,"")</f>
        <v/>
      </c>
    </row>
    <row r="466" spans="2:2">
      <c r="B466" s="3">
        <f>IF(AND(Variables!$A$60&lt;&gt;"",Variables!$H$60&lt;&gt;""),"Fuente: "&amp;Variables!$H$60,"")</f>
        <v/>
      </c>
    </row>
    <row r="467" spans="2:2">
      <c r="B467" s="3">
        <f>IF(AND(Variables!$A$60&lt;&gt;"",Variables!$I$60&lt;&gt;""),"Nota: "&amp;Variables!$I$60,"")</f>
        <v/>
      </c>
    </row>
    <row r="469" spans="2:2">
      <c r="B469" s="10">
        <f>IF(Variables!$A$61&lt;&gt;"",Variables!$A$61&amp;IF(Variables!$B$61="",""," — "&amp;Variables!$B$61),"")</f>
        <v/>
      </c>
    </row>
    <row r="470" spans="2:2">
      <c r="B470" s="3">
        <f>IF(Variables!$A$61&lt;&gt;"",IF(Variables!$D$61="","","Tipo: "&amp;Variables!$D$61)&amp;IF(Variables!$G$61="",""," · Universo: "&amp;Variables!$G$61),"")</f>
        <v/>
      </c>
    </row>
    <row r="471" spans="2:2">
      <c r="B471" s="3">
        <f>IF(AND(Variables!$A$61&lt;&gt;"",Variables!$C$61&lt;&gt;""),"Pregunta: «"&amp;Variables!$C$61&amp;"»","")</f>
        <v/>
      </c>
    </row>
    <row r="472" spans="2:2">
      <c r="B472" s="3">
        <f>IF(AND(Variables!$A$61&lt;&gt;"",Variables!$E$61&lt;&gt;""),"Valores: "&amp;Variables!$E$61,"")</f>
        <v/>
      </c>
    </row>
    <row r="473" spans="2:2">
      <c r="B473" s="3">
        <f>IF(AND(Variables!$A$61&lt;&gt;"",Variables!$F$61&lt;&gt;""),"Faltantes: "&amp;Variables!$F$61,"")</f>
        <v/>
      </c>
    </row>
    <row r="474" spans="2:2">
      <c r="B474" s="3">
        <f>IF(AND(Variables!$A$61&lt;&gt;"",Variables!$H$61&lt;&gt;""),"Fuente: "&amp;Variables!$H$61,"")</f>
        <v/>
      </c>
    </row>
    <row r="475" spans="2:2">
      <c r="B475" s="3">
        <f>IF(AND(Variables!$A$61&lt;&gt;"",Variables!$I$61&lt;&gt;""),"Nota: "&amp;Variables!$I$61,"")</f>
        <v/>
      </c>
    </row>
    <row r="477" spans="2:2">
      <c r="B477" s="10">
        <f>IF(Variables!$A$62&lt;&gt;"",Variables!$A$62&amp;IF(Variables!$B$62="",""," — "&amp;Variables!$B$62),"")</f>
        <v/>
      </c>
    </row>
    <row r="478" spans="2:2">
      <c r="B478" s="3">
        <f>IF(Variables!$A$62&lt;&gt;"",IF(Variables!$D$62="","","Tipo: "&amp;Variables!$D$62)&amp;IF(Variables!$G$62="",""," · Universo: "&amp;Variables!$G$62),"")</f>
        <v/>
      </c>
    </row>
    <row r="479" spans="2:2">
      <c r="B479" s="3">
        <f>IF(AND(Variables!$A$62&lt;&gt;"",Variables!$C$62&lt;&gt;""),"Pregunta: «"&amp;Variables!$C$62&amp;"»","")</f>
        <v/>
      </c>
    </row>
    <row r="480" spans="2:2">
      <c r="B480" s="3">
        <f>IF(AND(Variables!$A$62&lt;&gt;"",Variables!$E$62&lt;&gt;""),"Valores: "&amp;Variables!$E$62,"")</f>
        <v/>
      </c>
    </row>
    <row r="481" spans="2:2">
      <c r="B481" s="3">
        <f>IF(AND(Variables!$A$62&lt;&gt;"",Variables!$F$62&lt;&gt;""),"Faltantes: "&amp;Variables!$F$62,"")</f>
        <v/>
      </c>
    </row>
    <row r="482" spans="2:2">
      <c r="B482" s="3">
        <f>IF(AND(Variables!$A$62&lt;&gt;"",Variables!$H$62&lt;&gt;""),"Fuente: "&amp;Variables!$H$62,"")</f>
        <v/>
      </c>
    </row>
    <row r="483" spans="2:2">
      <c r="B483" s="3">
        <f>IF(AND(Variables!$A$62&lt;&gt;"",Variables!$I$62&lt;&gt;""),"Nota: "&amp;Variables!$I$62,"")</f>
        <v/>
      </c>
    </row>
    <row r="485" spans="2:2">
      <c r="B485" s="10">
        <f>IF(Variables!$A$63&lt;&gt;"",Variables!$A$63&amp;IF(Variables!$B$63="",""," — "&amp;Variables!$B$63),"")</f>
        <v/>
      </c>
    </row>
    <row r="486" spans="2:2">
      <c r="B486" s="3">
        <f>IF(Variables!$A$63&lt;&gt;"",IF(Variables!$D$63="","","Tipo: "&amp;Variables!$D$63)&amp;IF(Variables!$G$63="",""," · Universo: "&amp;Variables!$G$63),"")</f>
        <v/>
      </c>
    </row>
    <row r="487" spans="2:2">
      <c r="B487" s="3">
        <f>IF(AND(Variables!$A$63&lt;&gt;"",Variables!$C$63&lt;&gt;""),"Pregunta: «"&amp;Variables!$C$63&amp;"»","")</f>
        <v/>
      </c>
    </row>
    <row r="488" spans="2:2">
      <c r="B488" s="3">
        <f>IF(AND(Variables!$A$63&lt;&gt;"",Variables!$E$63&lt;&gt;""),"Valores: "&amp;Variables!$E$63,"")</f>
        <v/>
      </c>
    </row>
    <row r="489" spans="2:2">
      <c r="B489" s="3">
        <f>IF(AND(Variables!$A$63&lt;&gt;"",Variables!$F$63&lt;&gt;""),"Faltantes: "&amp;Variables!$F$63,"")</f>
        <v/>
      </c>
    </row>
    <row r="490" spans="2:2">
      <c r="B490" s="3">
        <f>IF(AND(Variables!$A$63&lt;&gt;"",Variables!$H$63&lt;&gt;""),"Fuente: "&amp;Variables!$H$63,"")</f>
        <v/>
      </c>
    </row>
    <row r="491" spans="2:2">
      <c r="B491" s="3">
        <f>IF(AND(Variables!$A$63&lt;&gt;"",Variables!$I$63&lt;&gt;""),"Nota: "&amp;Variables!$I$63,"")</f>
        <v/>
      </c>
    </row>
    <row r="493" spans="2:2">
      <c r="B493" s="10">
        <f>IF(Variables!$A$64&lt;&gt;"",Variables!$A$64&amp;IF(Variables!$B$64="",""," — "&amp;Variables!$B$64),"")</f>
        <v/>
      </c>
    </row>
    <row r="494" spans="2:2">
      <c r="B494" s="3">
        <f>IF(Variables!$A$64&lt;&gt;"",IF(Variables!$D$64="","","Tipo: "&amp;Variables!$D$64)&amp;IF(Variables!$G$64="",""," · Universo: "&amp;Variables!$G$64),"")</f>
        <v/>
      </c>
    </row>
    <row r="495" spans="2:2">
      <c r="B495" s="3">
        <f>IF(AND(Variables!$A$64&lt;&gt;"",Variables!$C$64&lt;&gt;""),"Pregunta: «"&amp;Variables!$C$64&amp;"»","")</f>
        <v/>
      </c>
    </row>
    <row r="496" spans="2:2">
      <c r="B496" s="3">
        <f>IF(AND(Variables!$A$64&lt;&gt;"",Variables!$E$64&lt;&gt;""),"Valores: "&amp;Variables!$E$64,"")</f>
        <v/>
      </c>
    </row>
    <row r="497" spans="2:2">
      <c r="B497" s="3">
        <f>IF(AND(Variables!$A$64&lt;&gt;"",Variables!$F$64&lt;&gt;""),"Faltantes: "&amp;Variables!$F$64,"")</f>
        <v/>
      </c>
    </row>
    <row r="498" spans="2:2">
      <c r="B498" s="3">
        <f>IF(AND(Variables!$A$64&lt;&gt;"",Variables!$H$64&lt;&gt;""),"Fuente: "&amp;Variables!$H$64,"")</f>
        <v/>
      </c>
    </row>
    <row r="499" spans="2:2">
      <c r="B499" s="3">
        <f>IF(AND(Variables!$A$64&lt;&gt;"",Variables!$I$64&lt;&gt;""),"Nota: "&amp;Variables!$I$64,"")</f>
        <v/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D186"/>
  <sheetViews>
    <sheetView showGridLines="0" workbookViewId="0"/>
  </sheetViews>
  <sheetFormatPr defaultRowHeight="15"/>
  <cols>
    <col min="1" max="1" width="2.7109375" customWidth="1"/>
    <col min="2" max="2" width="100.7109375" customWidth="1"/>
    <col min="3" max="3" width="3.7109375" customWidth="1"/>
    <col min="4" max="4" width="100.7109375" customWidth="1"/>
  </cols>
  <sheetData>
    <row r="1" spans="2:4">
      <c r="B1" s="1" t="s">
        <v>118</v>
      </c>
    </row>
    <row r="2" spans="2:4">
      <c r="B2" s="2" t="s">
        <v>119</v>
      </c>
    </row>
    <row r="4" spans="2:4">
      <c r="B4" s="4" t="s">
        <v>120</v>
      </c>
      <c r="D4" s="4" t="s">
        <v>121</v>
      </c>
    </row>
    <row r="5" spans="2:4">
      <c r="B5" s="3" t="str">
        <f>"library(labelled)"</f>
        <v>library(labelled)</v>
      </c>
      <c r="D5" s="3" t="str">
        <f>"* Etiquetas y faltantes."</f>
        <v>* Etiquetas y faltantes.</v>
      </c>
    </row>
    <row r="7" spans="2:4">
      <c r="B7" s="3" t="str">
        <f>IF(AND(Variables!$A$5&lt;&gt;"",Variables!$B$5&lt;&gt;""),"var_label(datos$"&amp;Variables!$A$5&amp;") &lt;- "&amp;CHAR(34)&amp;SUBSTITUTE(Variables!$B$5,CHAR(34),"\"&amp;CHAR(34))&amp;CHAR(34),"")</f>
        <v>var_label(datos$id) &lt;- "Número de caso"</v>
      </c>
      <c r="D7" s="3" t="str">
        <f>IF(AND(Variables!$A$5&lt;&gt;"",Variables!$B$5&lt;&gt;""),"VARIABLE LABELS "&amp;Variables!$A$5&amp;" "&amp;CHAR(34)&amp;SUBSTITUTE(Variables!$B$5,CHAR(34),CHAR(34)&amp;CHAR(34))&amp;CHAR(34)&amp;".","")</f>
        <v>VARIABLE LABELS id "Número de caso".</v>
      </c>
    </row>
    <row r="8" spans="2:4">
      <c r="B8" s="3">
        <f>IF(AND(Variables!$A$5&lt;&gt;"",cb_p_r_1&lt;&gt;""),"val_labels(datos$"&amp;Variables!$A$5&amp;") &lt;- c("&amp;cb_p_r_1&amp;")","")</f>
        <v/>
      </c>
      <c r="D8" s="3">
        <f>IF(AND(Variables!$A$5&lt;&gt;"",cb_p_spss_1&lt;&gt;""),"VALUE LABELS "&amp;Variables!$A$5&amp;" "&amp;cb_p_spss_1&amp;".","")</f>
        <v/>
      </c>
    </row>
    <row r="9" spans="2:4">
      <c r="B9" s="3">
        <f>IF(AND(Variables!$A$5&lt;&gt;"",cb_p_faltr_1&lt;&gt;""),"na_values(datos$"&amp;Variables!$A$5&amp;") &lt;- c("&amp;cb_p_faltr_1&amp;")","")</f>
        <v/>
      </c>
      <c r="D9" s="3">
        <f>IF(AND(Variables!$A$5&lt;&gt;"",cb_p_faltspss_1&lt;&gt;""),"MISSING VALUES "&amp;Variables!$A$5&amp;" ("&amp;cb_p_faltspss_1&amp;").","")</f>
        <v/>
      </c>
    </row>
    <row r="10" spans="2:4">
      <c r="B10" s="3" t="str">
        <f>IF(AND(Variables!$A$6&lt;&gt;"",Variables!$B$6&lt;&gt;""),"var_label(datos$"&amp;Variables!$A$6&amp;") &lt;- "&amp;CHAR(34)&amp;SUBSTITUTE(Variables!$B$6,CHAR(34),"\"&amp;CHAR(34))&amp;CHAR(34),"")</f>
        <v>var_label(datos$fecha) &lt;- "Fecha de la entrevista"</v>
      </c>
      <c r="D10" s="3" t="str">
        <f>IF(AND(Variables!$A$6&lt;&gt;"",Variables!$B$6&lt;&gt;""),"VARIABLE LABELS "&amp;Variables!$A$6&amp;" "&amp;CHAR(34)&amp;SUBSTITUTE(Variables!$B$6,CHAR(34),CHAR(34)&amp;CHAR(34))&amp;CHAR(34)&amp;".","")</f>
        <v>VARIABLE LABELS fecha "Fecha de la entrevista".</v>
      </c>
    </row>
    <row r="11" spans="2:4">
      <c r="B11" s="3">
        <f>IF(AND(Variables!$A$6&lt;&gt;"",cb_p_r_2&lt;&gt;""),"val_labels(datos$"&amp;Variables!$A$6&amp;") &lt;- c("&amp;cb_p_r_2&amp;")","")</f>
        <v/>
      </c>
      <c r="D11" s="3">
        <f>IF(AND(Variables!$A$6&lt;&gt;"",cb_p_spss_2&lt;&gt;""),"VALUE LABELS "&amp;Variables!$A$6&amp;" "&amp;cb_p_spss_2&amp;".","")</f>
        <v/>
      </c>
    </row>
    <row r="12" spans="2:4">
      <c r="B12" s="3">
        <f>IF(AND(Variables!$A$6&lt;&gt;"",cb_p_faltr_2&lt;&gt;""),"na_values(datos$"&amp;Variables!$A$6&amp;") &lt;- c("&amp;cb_p_faltr_2&amp;")","")</f>
        <v/>
      </c>
      <c r="D12" s="3">
        <f>IF(AND(Variables!$A$6&lt;&gt;"",cb_p_faltspss_2&lt;&gt;""),"MISSING VALUES "&amp;Variables!$A$6&amp;" ("&amp;cb_p_faltspss_2&amp;").","")</f>
        <v/>
      </c>
    </row>
    <row r="13" spans="2:4">
      <c r="B13" s="3" t="str">
        <f>IF(AND(Variables!$A$7&lt;&gt;"",Variables!$B$7&lt;&gt;""),"var_label(datos$"&amp;Variables!$A$7&amp;") &lt;- "&amp;CHAR(34)&amp;SUBSTITUTE(Variables!$B$7,CHAR(34),"\"&amp;CHAR(34))&amp;CHAR(34),"")</f>
        <v>var_label(datos$localidad) &lt;- "Localidad donde se hizo la entrevista"</v>
      </c>
      <c r="D13" s="3" t="str">
        <f>IF(AND(Variables!$A$7&lt;&gt;"",Variables!$B$7&lt;&gt;""),"VARIABLE LABELS "&amp;Variables!$A$7&amp;" "&amp;CHAR(34)&amp;SUBSTITUTE(Variables!$B$7,CHAR(34),CHAR(34)&amp;CHAR(34))&amp;CHAR(34)&amp;".","")</f>
        <v>VARIABLE LABELS localidad "Localidad donde se hizo la entrevista".</v>
      </c>
    </row>
    <row r="14" spans="2:4">
      <c r="B14" s="3" t="str">
        <f>IF(AND(Variables!$A$7&lt;&gt;"",cb_p_r_3&lt;&gt;""),"val_labels(datos$"&amp;Variables!$A$7&amp;") &lt;- c("&amp;cb_p_r_3&amp;")","")</f>
        <v>val_labels(datos$localidad) &lt;- c("San Fernando del Valle" = 1, "Fiambalá" = 2, "Andalgalá" = 3, "Santa María" = 4, "Otra" = 5)</v>
      </c>
      <c r="D14" s="3" t="str">
        <f>IF(AND(Variables!$A$7&lt;&gt;"",cb_p_spss_3&lt;&gt;""),"VALUE LABELS "&amp;Variables!$A$7&amp;" "&amp;cb_p_spss_3&amp;".","")</f>
        <v>VALUE LABELS localidad 1 "San Fernando del Valle" 2 "Fiambalá" 3 "Andalgalá" 4 "Santa María" 5 "Otra".</v>
      </c>
    </row>
    <row r="15" spans="2:4">
      <c r="B15" s="3">
        <f>IF(AND(Variables!$A$7&lt;&gt;"",cb_p_faltr_3&lt;&gt;""),"na_values(datos$"&amp;Variables!$A$7&amp;") &lt;- c("&amp;cb_p_faltr_3&amp;")","")</f>
        <v/>
      </c>
      <c r="D15" s="3">
        <f>IF(AND(Variables!$A$7&lt;&gt;"",cb_p_faltspss_3&lt;&gt;""),"MISSING VALUES "&amp;Variables!$A$7&amp;" ("&amp;cb_p_faltspss_3&amp;").","")</f>
        <v/>
      </c>
    </row>
    <row r="16" spans="2:4">
      <c r="B16" s="3" t="str">
        <f>IF(AND(Variables!$A$8&lt;&gt;"",Variables!$B$8&lt;&gt;""),"var_label(datos$"&amp;Variables!$A$8&amp;") &lt;- "&amp;CHAR(34)&amp;SUBSTITUTE(Variables!$B$8,CHAR(34),"\"&amp;CHAR(34))&amp;CHAR(34),"")</f>
        <v>var_label(datos$sexo) &lt;- "Sexo registrado"</v>
      </c>
      <c r="D16" s="3" t="str">
        <f>IF(AND(Variables!$A$8&lt;&gt;"",Variables!$B$8&lt;&gt;""),"VARIABLE LABELS "&amp;Variables!$A$8&amp;" "&amp;CHAR(34)&amp;SUBSTITUTE(Variables!$B$8,CHAR(34),CHAR(34)&amp;CHAR(34))&amp;CHAR(34)&amp;".","")</f>
        <v>VARIABLE LABELS sexo "Sexo registrado".</v>
      </c>
    </row>
    <row r="17" spans="2:4">
      <c r="B17" s="3" t="str">
        <f>IF(AND(Variables!$A$8&lt;&gt;"",cb_p_r_4&lt;&gt;""),"val_labels(datos$"&amp;Variables!$A$8&amp;") &lt;- c("&amp;cb_p_r_4&amp;")","")</f>
        <v>val_labels(datos$sexo) &lt;- c("Varón" = 1, "Mujer" = 2, "Otro" = 3)</v>
      </c>
      <c r="D17" s="3" t="str">
        <f>IF(AND(Variables!$A$8&lt;&gt;"",cb_p_spss_4&lt;&gt;""),"VALUE LABELS "&amp;Variables!$A$8&amp;" "&amp;cb_p_spss_4&amp;".","")</f>
        <v>VALUE LABELS sexo 1 "Varón" 2 "Mujer" 3 "Otro".</v>
      </c>
    </row>
    <row r="18" spans="2:4">
      <c r="B18" s="3">
        <f>IF(AND(Variables!$A$8&lt;&gt;"",cb_p_faltr_4&lt;&gt;""),"na_values(datos$"&amp;Variables!$A$8&amp;") &lt;- c("&amp;cb_p_faltr_4&amp;")","")</f>
        <v/>
      </c>
      <c r="D18" s="3">
        <f>IF(AND(Variables!$A$8&lt;&gt;"",cb_p_faltspss_4&lt;&gt;""),"MISSING VALUES "&amp;Variables!$A$8&amp;" ("&amp;cb_p_faltspss_4&amp;").","")</f>
        <v/>
      </c>
    </row>
    <row r="19" spans="2:4">
      <c r="B19" s="3" t="str">
        <f>IF(AND(Variables!$A$9&lt;&gt;"",Variables!$B$9&lt;&gt;""),"var_label(datos$"&amp;Variables!$A$9&amp;") &lt;- "&amp;CHAR(34)&amp;SUBSTITUTE(Variables!$B$9,CHAR(34),"\"&amp;CHAR(34))&amp;CHAR(34),"")</f>
        <v>var_label(datos$edad) &lt;- "Edad en años cumplidos"</v>
      </c>
      <c r="D19" s="3" t="str">
        <f>IF(AND(Variables!$A$9&lt;&gt;"",Variables!$B$9&lt;&gt;""),"VARIABLE LABELS "&amp;Variables!$A$9&amp;" "&amp;CHAR(34)&amp;SUBSTITUTE(Variables!$B$9,CHAR(34),CHAR(34)&amp;CHAR(34))&amp;CHAR(34)&amp;".","")</f>
        <v>VARIABLE LABELS edad "Edad en años cumplidos".</v>
      </c>
    </row>
    <row r="20" spans="2:4">
      <c r="B20" s="3">
        <f>IF(AND(Variables!$A$9&lt;&gt;"",cb_p_r_5&lt;&gt;""),"val_labels(datos$"&amp;Variables!$A$9&amp;") &lt;- c("&amp;cb_p_r_5&amp;")","")</f>
        <v/>
      </c>
      <c r="D20" s="3">
        <f>IF(AND(Variables!$A$9&lt;&gt;"",cb_p_spss_5&lt;&gt;""),"VALUE LABELS "&amp;Variables!$A$9&amp;" "&amp;cb_p_spss_5&amp;".","")</f>
        <v/>
      </c>
    </row>
    <row r="21" spans="2:4">
      <c r="B21" s="3" t="str">
        <f>IF(AND(Variables!$A$9&lt;&gt;"",cb_p_faltr_5&lt;&gt;""),"na_values(datos$"&amp;Variables!$A$9&amp;") &lt;- c("&amp;cb_p_faltr_5&amp;")","")</f>
        <v>na_values(datos$edad) &lt;- c(99)</v>
      </c>
      <c r="D21" s="3" t="str">
        <f>IF(AND(Variables!$A$9&lt;&gt;"",cb_p_faltspss_5&lt;&gt;""),"MISSING VALUES "&amp;Variables!$A$9&amp;" ("&amp;cb_p_faltspss_5&amp;").","")</f>
        <v>MISSING VALUES edad (99).</v>
      </c>
    </row>
    <row r="22" spans="2:4">
      <c r="B22" s="3" t="str">
        <f>IF(AND(Variables!$A$10&lt;&gt;"",Variables!$B$10&lt;&gt;""),"var_label(datos$"&amp;Variables!$A$10&amp;") &lt;- "&amp;CHAR(34)&amp;SUBSTITUTE(Variables!$B$10,CHAR(34),"\"&amp;CHAR(34))&amp;CHAR(34),"")</f>
        <v>var_label(datos$origen) &lt;- "Provincia o país de residencia"</v>
      </c>
      <c r="D22" s="3" t="str">
        <f>IF(AND(Variables!$A$10&lt;&gt;"",Variables!$B$10&lt;&gt;""),"VARIABLE LABELS "&amp;Variables!$A$10&amp;" "&amp;CHAR(34)&amp;SUBSTITUTE(Variables!$B$10,CHAR(34),CHAR(34)&amp;CHAR(34))&amp;CHAR(34)&amp;".","")</f>
        <v>VARIABLE LABELS origen "Provincia o país de residencia".</v>
      </c>
    </row>
    <row r="23" spans="2:4">
      <c r="B23" s="3" t="str">
        <f>IF(AND(Variables!$A$10&lt;&gt;"",cb_p_r_6&lt;&gt;""),"val_labels(datos$"&amp;Variables!$A$10&amp;") &lt;- c("&amp;cb_p_r_6&amp;")","")</f>
        <v>val_labels(datos$origen) &lt;- c("Catamarca" = 1, "Otra provincia" = 2, "Otro país" = 3)</v>
      </c>
      <c r="D23" s="3" t="str">
        <f>IF(AND(Variables!$A$10&lt;&gt;"",cb_p_spss_6&lt;&gt;""),"VALUE LABELS "&amp;Variables!$A$10&amp;" "&amp;cb_p_spss_6&amp;".","")</f>
        <v>VALUE LABELS origen 1 "Catamarca" 2 "Otra provincia" 3 "Otro país".</v>
      </c>
    </row>
    <row r="24" spans="2:4">
      <c r="B24" s="3">
        <f>IF(AND(Variables!$A$10&lt;&gt;"",cb_p_faltr_6&lt;&gt;""),"na_values(datos$"&amp;Variables!$A$10&amp;") &lt;- c("&amp;cb_p_faltr_6&amp;")","")</f>
        <v/>
      </c>
      <c r="D24" s="3">
        <f>IF(AND(Variables!$A$10&lt;&gt;"",cb_p_faltspss_6&lt;&gt;""),"MISSING VALUES "&amp;Variables!$A$10&amp;" ("&amp;cb_p_faltspss_6&amp;").","")</f>
        <v/>
      </c>
    </row>
    <row r="25" spans="2:4">
      <c r="B25" s="3" t="str">
        <f>IF(AND(Variables!$A$11&lt;&gt;"",Variables!$B$11&lt;&gt;""),"var_label(datos$"&amp;Variables!$A$11&amp;") &lt;- "&amp;CHAR(34)&amp;SUBSTITUTE(Variables!$B$11,CHAR(34),"\"&amp;CHAR(34))&amp;CHAR(34),"")</f>
        <v>var_label(datos$noches) &lt;- "Noches que pernoctó en la provincia"</v>
      </c>
      <c r="D25" s="3" t="str">
        <f>IF(AND(Variables!$A$11&lt;&gt;"",Variables!$B$11&lt;&gt;""),"VARIABLE LABELS "&amp;Variables!$A$11&amp;" "&amp;CHAR(34)&amp;SUBSTITUTE(Variables!$B$11,CHAR(34),CHAR(34)&amp;CHAR(34))&amp;CHAR(34)&amp;".","")</f>
        <v>VARIABLE LABELS noches "Noches que pernoctó en la provincia".</v>
      </c>
    </row>
    <row r="26" spans="2:4">
      <c r="B26" s="3">
        <f>IF(AND(Variables!$A$11&lt;&gt;"",cb_p_r_7&lt;&gt;""),"val_labels(datos$"&amp;Variables!$A$11&amp;") &lt;- c("&amp;cb_p_r_7&amp;")","")</f>
        <v/>
      </c>
      <c r="D26" s="3">
        <f>IF(AND(Variables!$A$11&lt;&gt;"",cb_p_spss_7&lt;&gt;""),"VALUE LABELS "&amp;Variables!$A$11&amp;" "&amp;cb_p_spss_7&amp;".","")</f>
        <v/>
      </c>
    </row>
    <row r="27" spans="2:4">
      <c r="B27" s="3" t="str">
        <f>IF(AND(Variables!$A$11&lt;&gt;"",cb_p_faltr_7&lt;&gt;""),"na_values(datos$"&amp;Variables!$A$11&amp;") &lt;- c("&amp;cb_p_faltr_7&amp;")","")</f>
        <v>na_values(datos$noches) &lt;- c(99)</v>
      </c>
      <c r="D27" s="3" t="str">
        <f>IF(AND(Variables!$A$11&lt;&gt;"",cb_p_faltspss_7&lt;&gt;""),"MISSING VALUES "&amp;Variables!$A$11&amp;" ("&amp;cb_p_faltspss_7&amp;").","")</f>
        <v>MISSING VALUES noches (99).</v>
      </c>
    </row>
    <row r="28" spans="2:4">
      <c r="B28" s="3" t="str">
        <f>IF(AND(Variables!$A$12&lt;&gt;"",Variables!$B$12&lt;&gt;""),"var_label(datos$"&amp;Variables!$A$12&amp;") &lt;- "&amp;CHAR(34)&amp;SUBSTITUTE(Variables!$B$12,CHAR(34),"\"&amp;CHAR(34))&amp;CHAR(34),"")</f>
        <v>var_label(datos$gasto) &lt;- "Gasto total del viaje, en pesos"</v>
      </c>
      <c r="D28" s="3" t="str">
        <f>IF(AND(Variables!$A$12&lt;&gt;"",Variables!$B$12&lt;&gt;""),"VARIABLE LABELS "&amp;Variables!$A$12&amp;" "&amp;CHAR(34)&amp;SUBSTITUTE(Variables!$B$12,CHAR(34),CHAR(34)&amp;CHAR(34))&amp;CHAR(34)&amp;".","")</f>
        <v>VARIABLE LABELS gasto "Gasto total del viaje, en pesos".</v>
      </c>
    </row>
    <row r="29" spans="2:4">
      <c r="B29" s="3">
        <f>IF(AND(Variables!$A$12&lt;&gt;"",cb_p_r_8&lt;&gt;""),"val_labels(datos$"&amp;Variables!$A$12&amp;") &lt;- c("&amp;cb_p_r_8&amp;")","")</f>
        <v/>
      </c>
      <c r="D29" s="3">
        <f>IF(AND(Variables!$A$12&lt;&gt;"",cb_p_spss_8&lt;&gt;""),"VALUE LABELS "&amp;Variables!$A$12&amp;" "&amp;cb_p_spss_8&amp;".","")</f>
        <v/>
      </c>
    </row>
    <row r="30" spans="2:4">
      <c r="B30" s="3" t="str">
        <f>IF(AND(Variables!$A$12&lt;&gt;"",cb_p_faltr_8&lt;&gt;""),"na_values(datos$"&amp;Variables!$A$12&amp;") &lt;- c("&amp;cb_p_faltr_8&amp;")","")</f>
        <v>na_values(datos$gasto) &lt;- c(999999)</v>
      </c>
      <c r="D30" s="3" t="str">
        <f>IF(AND(Variables!$A$12&lt;&gt;"",cb_p_faltspss_8&lt;&gt;""),"MISSING VALUES "&amp;Variables!$A$12&amp;" ("&amp;cb_p_faltspss_8&amp;").","")</f>
        <v>MISSING VALUES gasto (999999).</v>
      </c>
    </row>
    <row r="31" spans="2:4">
      <c r="B31" s="3" t="str">
        <f>IF(AND(Variables!$A$13&lt;&gt;"",Variables!$B$13&lt;&gt;""),"var_label(datos$"&amp;Variables!$A$13&amp;") &lt;- "&amp;CHAR(34)&amp;SUBSTITUTE(Variables!$B$13,CHAR(34),"\"&amp;CHAR(34))&amp;CHAR(34),"")</f>
        <v>var_label(datos$alojamiento) &lt;- "Tipo de alojamiento"</v>
      </c>
      <c r="D31" s="3" t="str">
        <f>IF(AND(Variables!$A$13&lt;&gt;"",Variables!$B$13&lt;&gt;""),"VARIABLE LABELS "&amp;Variables!$A$13&amp;" "&amp;CHAR(34)&amp;SUBSTITUTE(Variables!$B$13,CHAR(34),CHAR(34)&amp;CHAR(34))&amp;CHAR(34)&amp;".","")</f>
        <v>VARIABLE LABELS alojamiento "Tipo de alojamiento".</v>
      </c>
    </row>
    <row r="32" spans="2:4">
      <c r="B32" s="3" t="str">
        <f>IF(AND(Variables!$A$13&lt;&gt;"",cb_p_r_9&lt;&gt;""),"val_labels(datos$"&amp;Variables!$A$13&amp;") &lt;- c("&amp;cb_p_r_9&amp;")","")</f>
        <v>val_labels(datos$alojamiento) &lt;- c("Hotel" = 1, "Cabaña o casa de alquiler" = 2, "Camping" = 3, "Casa de familiares o amigos" = 4, "Otro" = 5)</v>
      </c>
      <c r="D32" s="3" t="str">
        <f>IF(AND(Variables!$A$13&lt;&gt;"",cb_p_spss_9&lt;&gt;""),"VALUE LABELS "&amp;Variables!$A$13&amp;" "&amp;cb_p_spss_9&amp;".","")</f>
        <v>VALUE LABELS alojamiento 1 "Hotel" 2 "Cabaña o casa de alquiler" 3 "Camping" 4 "Casa de familiares o amigos" 5 "Otro".</v>
      </c>
    </row>
    <row r="33" spans="2:4">
      <c r="B33" s="3" t="str">
        <f>IF(AND(Variables!$A$13&lt;&gt;"",cb_p_faltr_9&lt;&gt;""),"na_values(datos$"&amp;Variables!$A$13&amp;") &lt;- c("&amp;cb_p_faltr_9&amp;")","")</f>
        <v>na_values(datos$alojamiento) &lt;- c(9)</v>
      </c>
      <c r="D33" s="3" t="str">
        <f>IF(AND(Variables!$A$13&lt;&gt;"",cb_p_faltspss_9&lt;&gt;""),"MISSING VALUES "&amp;Variables!$A$13&amp;" ("&amp;cb_p_faltspss_9&amp;").","")</f>
        <v>MISSING VALUES alojamiento (9).</v>
      </c>
    </row>
    <row r="34" spans="2:4">
      <c r="B34" s="3" t="str">
        <f>IF(AND(Variables!$A$14&lt;&gt;"",Variables!$B$14&lt;&gt;""),"var_label(datos$"&amp;Variables!$A$14&amp;") &lt;- "&amp;CHAR(34)&amp;SUBSTITUTE(Variables!$B$14,CHAR(34),"\"&amp;CHAR(34))&amp;CHAR(34),"")</f>
        <v>var_label(datos$motivo) &lt;- "Motivo principal del viaje"</v>
      </c>
      <c r="D34" s="3" t="str">
        <f>IF(AND(Variables!$A$14&lt;&gt;"",Variables!$B$14&lt;&gt;""),"VARIABLE LABELS "&amp;Variables!$A$14&amp;" "&amp;CHAR(34)&amp;SUBSTITUTE(Variables!$B$14,CHAR(34),CHAR(34)&amp;CHAR(34))&amp;CHAR(34)&amp;".","")</f>
        <v>VARIABLE LABELS motivo "Motivo principal del viaje".</v>
      </c>
    </row>
    <row r="35" spans="2:4">
      <c r="B35" s="3" t="str">
        <f>IF(AND(Variables!$A$14&lt;&gt;"",cb_p_r_10&lt;&gt;""),"val_labels(datos$"&amp;Variables!$A$14&amp;") &lt;- c("&amp;cb_p_r_10&amp;")","")</f>
        <v>val_labels(datos$motivo) &lt;- c("Vacaciones" = 1, "Visita a familiares" = 2, "Trabajo" = 3, "Salud" = 4, "Otro" = 5)</v>
      </c>
      <c r="D35" s="3" t="str">
        <f>IF(AND(Variables!$A$14&lt;&gt;"",cb_p_spss_10&lt;&gt;""),"VALUE LABELS "&amp;Variables!$A$14&amp;" "&amp;cb_p_spss_10&amp;".","")</f>
        <v>VALUE LABELS motivo 1 "Vacaciones" 2 "Visita a familiares" 3 "Trabajo" 4 "Salud" 5 "Otro".</v>
      </c>
    </row>
    <row r="36" spans="2:4">
      <c r="B36" s="3">
        <f>IF(AND(Variables!$A$14&lt;&gt;"",cb_p_faltr_10&lt;&gt;""),"na_values(datos$"&amp;Variables!$A$14&amp;") &lt;- c("&amp;cb_p_faltr_10&amp;")","")</f>
        <v/>
      </c>
      <c r="D36" s="3">
        <f>IF(AND(Variables!$A$14&lt;&gt;"",cb_p_faltspss_10&lt;&gt;""),"MISSING VALUES "&amp;Variables!$A$14&amp;" ("&amp;cb_p_faltspss_10&amp;").","")</f>
        <v/>
      </c>
    </row>
    <row r="37" spans="2:4">
      <c r="B37" s="3" t="str">
        <f>IF(AND(Variables!$A$15&lt;&gt;"",Variables!$B$15&lt;&gt;""),"var_label(datos$"&amp;Variables!$A$15&amp;") &lt;- "&amp;CHAR(34)&amp;SUBSTITUTE(Variables!$B$15,CHAR(34),"\"&amp;CHAR(34))&amp;CHAR(34),"")</f>
        <v>var_label(datos$satisfaccion) &lt;- "Satisfacción general con la estadía"</v>
      </c>
      <c r="D37" s="3" t="str">
        <f>IF(AND(Variables!$A$15&lt;&gt;"",Variables!$B$15&lt;&gt;""),"VARIABLE LABELS "&amp;Variables!$A$15&amp;" "&amp;CHAR(34)&amp;SUBSTITUTE(Variables!$B$15,CHAR(34),CHAR(34)&amp;CHAR(34))&amp;CHAR(34)&amp;".","")</f>
        <v>VARIABLE LABELS satisfaccion "Satisfacción general con la estadía".</v>
      </c>
    </row>
    <row r="38" spans="2:4">
      <c r="B38" s="3">
        <f>IF(AND(Variables!$A$15&lt;&gt;"",cb_p_r_11&lt;&gt;""),"val_labels(datos$"&amp;Variables!$A$15&amp;") &lt;- c("&amp;cb_p_r_11&amp;")","")</f>
        <v/>
      </c>
      <c r="D38" s="3">
        <f>IF(AND(Variables!$A$15&lt;&gt;"",cb_p_spss_11&lt;&gt;""),"VALUE LABELS "&amp;Variables!$A$15&amp;" "&amp;cb_p_spss_11&amp;".","")</f>
        <v/>
      </c>
    </row>
    <row r="39" spans="2:4">
      <c r="B39" s="3" t="str">
        <f>IF(AND(Variables!$A$15&lt;&gt;"",cb_p_faltr_11&lt;&gt;""),"na_values(datos$"&amp;Variables!$A$15&amp;") &lt;- c("&amp;cb_p_faltr_11&amp;")","")</f>
        <v>na_values(datos$satisfaccion) &lt;- c(99)</v>
      </c>
      <c r="D39" s="3" t="str">
        <f>IF(AND(Variables!$A$15&lt;&gt;"",cb_p_faltspss_11&lt;&gt;""),"MISSING VALUES "&amp;Variables!$A$15&amp;" ("&amp;cb_p_faltspss_11&amp;").","")</f>
        <v>MISSING VALUES satisfaccion (99).</v>
      </c>
    </row>
    <row r="40" spans="2:4">
      <c r="B40" s="3" t="str">
        <f>IF(AND(Variables!$A$16&lt;&gt;"",Variables!$B$16&lt;&gt;""),"var_label(datos$"&amp;Variables!$A$16&amp;") &lt;- "&amp;CHAR(34)&amp;SUBSTITUTE(Variables!$B$16,CHAR(34),"\"&amp;CHAR(34))&amp;CHAR(34),"")</f>
        <v>var_label(datos$volveria) &lt;- "Volvería a visitar la provincia"</v>
      </c>
      <c r="D40" s="3" t="str">
        <f>IF(AND(Variables!$A$16&lt;&gt;"",Variables!$B$16&lt;&gt;""),"VARIABLE LABELS "&amp;Variables!$A$16&amp;" "&amp;CHAR(34)&amp;SUBSTITUTE(Variables!$B$16,CHAR(34),CHAR(34)&amp;CHAR(34))&amp;CHAR(34)&amp;".","")</f>
        <v>VARIABLE LABELS volveria "Volvería a visitar la provincia".</v>
      </c>
    </row>
    <row r="41" spans="2:4">
      <c r="B41" s="3">
        <f>IF(AND(Variables!$A$16&lt;&gt;"",cb_p_r_12&lt;&gt;""),"val_labels(datos$"&amp;Variables!$A$16&amp;") &lt;- c("&amp;cb_p_r_12&amp;")","")</f>
        <v/>
      </c>
      <c r="D41" s="3">
        <f>IF(AND(Variables!$A$16&lt;&gt;"",cb_p_spss_12&lt;&gt;""),"VALUE LABELS "&amp;Variables!$A$16&amp;" "&amp;cb_p_spss_12&amp;".","")</f>
        <v/>
      </c>
    </row>
    <row r="42" spans="2:4">
      <c r="B42" s="3">
        <f>IF(AND(Variables!$A$16&lt;&gt;"",cb_p_faltr_12&lt;&gt;""),"na_values(datos$"&amp;Variables!$A$16&amp;") &lt;- c("&amp;cb_p_faltr_12&amp;")","")</f>
        <v/>
      </c>
      <c r="D42" s="3">
        <f>IF(AND(Variables!$A$16&lt;&gt;"",cb_p_faltspss_12&lt;&gt;""),"MISSING VALUES "&amp;Variables!$A$16&amp;" ("&amp;cb_p_faltspss_12&amp;").","")</f>
        <v/>
      </c>
    </row>
    <row r="43" spans="2:4">
      <c r="B43" s="3" t="str">
        <f>IF(AND(Variables!$A$17&lt;&gt;"",Variables!$B$17&lt;&gt;""),"var_label(datos$"&amp;Variables!$A$17&amp;") &lt;- "&amp;CHAR(34)&amp;SUBSTITUTE(Variables!$B$17,CHAR(34),"\"&amp;CHAR(34))&amp;CHAR(34),"")</f>
        <v>var_label(datos$gasto_diario) &lt;- "Gasto promedio por noche"</v>
      </c>
      <c r="D43" s="3" t="str">
        <f>IF(AND(Variables!$A$17&lt;&gt;"",Variables!$B$17&lt;&gt;""),"VARIABLE LABELS "&amp;Variables!$A$17&amp;" "&amp;CHAR(34)&amp;SUBSTITUTE(Variables!$B$17,CHAR(34),CHAR(34)&amp;CHAR(34))&amp;CHAR(34)&amp;".","")</f>
        <v>VARIABLE LABELS gasto_diario "Gasto promedio por noche".</v>
      </c>
    </row>
    <row r="44" spans="2:4">
      <c r="B44" s="3">
        <f>IF(AND(Variables!$A$17&lt;&gt;"",cb_p_r_13&lt;&gt;""),"val_labels(datos$"&amp;Variables!$A$17&amp;") &lt;- c("&amp;cb_p_r_13&amp;")","")</f>
        <v/>
      </c>
      <c r="D44" s="3">
        <f>IF(AND(Variables!$A$17&lt;&gt;"",cb_p_spss_13&lt;&gt;""),"VALUE LABELS "&amp;Variables!$A$17&amp;" "&amp;cb_p_spss_13&amp;".","")</f>
        <v/>
      </c>
    </row>
    <row r="45" spans="2:4">
      <c r="B45" s="3">
        <f>IF(AND(Variables!$A$17&lt;&gt;"",cb_p_faltr_13&lt;&gt;""),"na_values(datos$"&amp;Variables!$A$17&amp;") &lt;- c("&amp;cb_p_faltr_13&amp;")","")</f>
        <v/>
      </c>
      <c r="D45" s="3">
        <f>IF(AND(Variables!$A$17&lt;&gt;"",cb_p_faltspss_13&lt;&gt;""),"MISSING VALUES "&amp;Variables!$A$17&amp;" ("&amp;cb_p_faltspss_13&amp;").","")</f>
        <v/>
      </c>
    </row>
    <row r="46" spans="2:4">
      <c r="B46" s="3">
        <f>IF(AND(Variables!$A$18&lt;&gt;"",Variables!$B$18&lt;&gt;""),"var_label(datos$"&amp;Variables!$A$18&amp;") &lt;- "&amp;CHAR(34)&amp;SUBSTITUTE(Variables!$B$18,CHAR(34),"\"&amp;CHAR(34))&amp;CHAR(34),"")</f>
        <v/>
      </c>
      <c r="D46" s="3">
        <f>IF(AND(Variables!$A$18&lt;&gt;"",Variables!$B$18&lt;&gt;""),"VARIABLE LABELS "&amp;Variables!$A$18&amp;" "&amp;CHAR(34)&amp;SUBSTITUTE(Variables!$B$18,CHAR(34),CHAR(34)&amp;CHAR(34))&amp;CHAR(34)&amp;".","")</f>
        <v/>
      </c>
    </row>
    <row r="47" spans="2:4">
      <c r="B47" s="3">
        <f>IF(AND(Variables!$A$18&lt;&gt;"",cb_p_r_14&lt;&gt;""),"val_labels(datos$"&amp;Variables!$A$18&amp;") &lt;- c("&amp;cb_p_r_14&amp;")","")</f>
        <v/>
      </c>
      <c r="D47" s="3">
        <f>IF(AND(Variables!$A$18&lt;&gt;"",cb_p_spss_14&lt;&gt;""),"VALUE LABELS "&amp;Variables!$A$18&amp;" "&amp;cb_p_spss_14&amp;".","")</f>
        <v/>
      </c>
    </row>
    <row r="48" spans="2:4">
      <c r="B48" s="3">
        <f>IF(AND(Variables!$A$18&lt;&gt;"",cb_p_faltr_14&lt;&gt;""),"na_values(datos$"&amp;Variables!$A$18&amp;") &lt;- c("&amp;cb_p_faltr_14&amp;")","")</f>
        <v/>
      </c>
      <c r="D48" s="3">
        <f>IF(AND(Variables!$A$18&lt;&gt;"",cb_p_faltspss_14&lt;&gt;""),"MISSING VALUES "&amp;Variables!$A$18&amp;" ("&amp;cb_p_faltspss_14&amp;").","")</f>
        <v/>
      </c>
    </row>
    <row r="49" spans="2:4">
      <c r="B49" s="3">
        <f>IF(AND(Variables!$A$19&lt;&gt;"",Variables!$B$19&lt;&gt;""),"var_label(datos$"&amp;Variables!$A$19&amp;") &lt;- "&amp;CHAR(34)&amp;SUBSTITUTE(Variables!$B$19,CHAR(34),"\"&amp;CHAR(34))&amp;CHAR(34),"")</f>
        <v/>
      </c>
      <c r="D49" s="3">
        <f>IF(AND(Variables!$A$19&lt;&gt;"",Variables!$B$19&lt;&gt;""),"VARIABLE LABELS "&amp;Variables!$A$19&amp;" "&amp;CHAR(34)&amp;SUBSTITUTE(Variables!$B$19,CHAR(34),CHAR(34)&amp;CHAR(34))&amp;CHAR(34)&amp;".","")</f>
        <v/>
      </c>
    </row>
    <row r="50" spans="2:4">
      <c r="B50" s="3">
        <f>IF(AND(Variables!$A$19&lt;&gt;"",cb_p_r_15&lt;&gt;""),"val_labels(datos$"&amp;Variables!$A$19&amp;") &lt;- c("&amp;cb_p_r_15&amp;")","")</f>
        <v/>
      </c>
      <c r="D50" s="3">
        <f>IF(AND(Variables!$A$19&lt;&gt;"",cb_p_spss_15&lt;&gt;""),"VALUE LABELS "&amp;Variables!$A$19&amp;" "&amp;cb_p_spss_15&amp;".","")</f>
        <v/>
      </c>
    </row>
    <row r="51" spans="2:4">
      <c r="B51" s="3">
        <f>IF(AND(Variables!$A$19&lt;&gt;"",cb_p_faltr_15&lt;&gt;""),"na_values(datos$"&amp;Variables!$A$19&amp;") &lt;- c("&amp;cb_p_faltr_15&amp;")","")</f>
        <v/>
      </c>
      <c r="D51" s="3">
        <f>IF(AND(Variables!$A$19&lt;&gt;"",cb_p_faltspss_15&lt;&gt;""),"MISSING VALUES "&amp;Variables!$A$19&amp;" ("&amp;cb_p_faltspss_15&amp;").","")</f>
        <v/>
      </c>
    </row>
    <row r="52" spans="2:4">
      <c r="B52" s="3">
        <f>IF(AND(Variables!$A$20&lt;&gt;"",Variables!$B$20&lt;&gt;""),"var_label(datos$"&amp;Variables!$A$20&amp;") &lt;- "&amp;CHAR(34)&amp;SUBSTITUTE(Variables!$B$20,CHAR(34),"\"&amp;CHAR(34))&amp;CHAR(34),"")</f>
        <v/>
      </c>
      <c r="D52" s="3">
        <f>IF(AND(Variables!$A$20&lt;&gt;"",Variables!$B$20&lt;&gt;""),"VARIABLE LABELS "&amp;Variables!$A$20&amp;" "&amp;CHAR(34)&amp;SUBSTITUTE(Variables!$B$20,CHAR(34),CHAR(34)&amp;CHAR(34))&amp;CHAR(34)&amp;".","")</f>
        <v/>
      </c>
    </row>
    <row r="53" spans="2:4">
      <c r="B53" s="3">
        <f>IF(AND(Variables!$A$20&lt;&gt;"",cb_p_r_16&lt;&gt;""),"val_labels(datos$"&amp;Variables!$A$20&amp;") &lt;- c("&amp;cb_p_r_16&amp;")","")</f>
        <v/>
      </c>
      <c r="D53" s="3">
        <f>IF(AND(Variables!$A$20&lt;&gt;"",cb_p_spss_16&lt;&gt;""),"VALUE LABELS "&amp;Variables!$A$20&amp;" "&amp;cb_p_spss_16&amp;".","")</f>
        <v/>
      </c>
    </row>
    <row r="54" spans="2:4">
      <c r="B54" s="3">
        <f>IF(AND(Variables!$A$20&lt;&gt;"",cb_p_faltr_16&lt;&gt;""),"na_values(datos$"&amp;Variables!$A$20&amp;") &lt;- c("&amp;cb_p_faltr_16&amp;")","")</f>
        <v/>
      </c>
      <c r="D54" s="3">
        <f>IF(AND(Variables!$A$20&lt;&gt;"",cb_p_faltspss_16&lt;&gt;""),"MISSING VALUES "&amp;Variables!$A$20&amp;" ("&amp;cb_p_faltspss_16&amp;").","")</f>
        <v/>
      </c>
    </row>
    <row r="55" spans="2:4">
      <c r="B55" s="3">
        <f>IF(AND(Variables!$A$21&lt;&gt;"",Variables!$B$21&lt;&gt;""),"var_label(datos$"&amp;Variables!$A$21&amp;") &lt;- "&amp;CHAR(34)&amp;SUBSTITUTE(Variables!$B$21,CHAR(34),"\"&amp;CHAR(34))&amp;CHAR(34),"")</f>
        <v/>
      </c>
      <c r="D55" s="3">
        <f>IF(AND(Variables!$A$21&lt;&gt;"",Variables!$B$21&lt;&gt;""),"VARIABLE LABELS "&amp;Variables!$A$21&amp;" "&amp;CHAR(34)&amp;SUBSTITUTE(Variables!$B$21,CHAR(34),CHAR(34)&amp;CHAR(34))&amp;CHAR(34)&amp;".","")</f>
        <v/>
      </c>
    </row>
    <row r="56" spans="2:4">
      <c r="B56" s="3">
        <f>IF(AND(Variables!$A$21&lt;&gt;"",cb_x_r_17&lt;&gt;""),"val_labels(datos$"&amp;Variables!$A$21&amp;") &lt;- c("&amp;cb_x_r_17&amp;")","")</f>
        <v/>
      </c>
      <c r="D56" s="3">
        <f>IF(AND(Variables!$A$21&lt;&gt;"",cb_x_spss_17&lt;&gt;""),"VALUE LABELS "&amp;Variables!$A$21&amp;" "&amp;cb_x_spss_17&amp;".","")</f>
        <v/>
      </c>
    </row>
    <row r="57" spans="2:4">
      <c r="B57" s="3">
        <f>IF(AND(Variables!$A$21&lt;&gt;"",cb_x_faltr_17&lt;&gt;""),"na_values(datos$"&amp;Variables!$A$21&amp;") &lt;- c("&amp;cb_x_faltr_17&amp;")","")</f>
        <v/>
      </c>
      <c r="D57" s="3">
        <f>IF(AND(Variables!$A$21&lt;&gt;"",cb_x_faltspss_17&lt;&gt;""),"MISSING VALUES "&amp;Variables!$A$21&amp;" ("&amp;cb_x_faltspss_17&amp;").","")</f>
        <v/>
      </c>
    </row>
    <row r="58" spans="2:4">
      <c r="B58" s="3">
        <f>IF(AND(Variables!$A$22&lt;&gt;"",Variables!$B$22&lt;&gt;""),"var_label(datos$"&amp;Variables!$A$22&amp;") &lt;- "&amp;CHAR(34)&amp;SUBSTITUTE(Variables!$B$22,CHAR(34),"\"&amp;CHAR(34))&amp;CHAR(34),"")</f>
        <v/>
      </c>
      <c r="D58" s="3">
        <f>IF(AND(Variables!$A$22&lt;&gt;"",Variables!$B$22&lt;&gt;""),"VARIABLE LABELS "&amp;Variables!$A$22&amp;" "&amp;CHAR(34)&amp;SUBSTITUTE(Variables!$B$22,CHAR(34),CHAR(34)&amp;CHAR(34))&amp;CHAR(34)&amp;".","")</f>
        <v/>
      </c>
    </row>
    <row r="59" spans="2:4">
      <c r="B59" s="3">
        <f>IF(AND(Variables!$A$22&lt;&gt;"",cb_x_r_18&lt;&gt;""),"val_labels(datos$"&amp;Variables!$A$22&amp;") &lt;- c("&amp;cb_x_r_18&amp;")","")</f>
        <v/>
      </c>
      <c r="D59" s="3">
        <f>IF(AND(Variables!$A$22&lt;&gt;"",cb_x_spss_18&lt;&gt;""),"VALUE LABELS "&amp;Variables!$A$22&amp;" "&amp;cb_x_spss_18&amp;".","")</f>
        <v/>
      </c>
    </row>
    <row r="60" spans="2:4">
      <c r="B60" s="3">
        <f>IF(AND(Variables!$A$22&lt;&gt;"",cb_x_faltr_18&lt;&gt;""),"na_values(datos$"&amp;Variables!$A$22&amp;") &lt;- c("&amp;cb_x_faltr_18&amp;")","")</f>
        <v/>
      </c>
      <c r="D60" s="3">
        <f>IF(AND(Variables!$A$22&lt;&gt;"",cb_x_faltspss_18&lt;&gt;""),"MISSING VALUES "&amp;Variables!$A$22&amp;" ("&amp;cb_x_faltspss_18&amp;").","")</f>
        <v/>
      </c>
    </row>
    <row r="61" spans="2:4">
      <c r="B61" s="3">
        <f>IF(AND(Variables!$A$23&lt;&gt;"",Variables!$B$23&lt;&gt;""),"var_label(datos$"&amp;Variables!$A$23&amp;") &lt;- "&amp;CHAR(34)&amp;SUBSTITUTE(Variables!$B$23,CHAR(34),"\"&amp;CHAR(34))&amp;CHAR(34),"")</f>
        <v/>
      </c>
      <c r="D61" s="3">
        <f>IF(AND(Variables!$A$23&lt;&gt;"",Variables!$B$23&lt;&gt;""),"VARIABLE LABELS "&amp;Variables!$A$23&amp;" "&amp;CHAR(34)&amp;SUBSTITUTE(Variables!$B$23,CHAR(34),CHAR(34)&amp;CHAR(34))&amp;CHAR(34)&amp;".","")</f>
        <v/>
      </c>
    </row>
    <row r="62" spans="2:4">
      <c r="B62" s="3">
        <f>IF(AND(Variables!$A$23&lt;&gt;"",cb_x_r_19&lt;&gt;""),"val_labels(datos$"&amp;Variables!$A$23&amp;") &lt;- c("&amp;cb_x_r_19&amp;")","")</f>
        <v/>
      </c>
      <c r="D62" s="3">
        <f>IF(AND(Variables!$A$23&lt;&gt;"",cb_x_spss_19&lt;&gt;""),"VALUE LABELS "&amp;Variables!$A$23&amp;" "&amp;cb_x_spss_19&amp;".","")</f>
        <v/>
      </c>
    </row>
    <row r="63" spans="2:4">
      <c r="B63" s="3">
        <f>IF(AND(Variables!$A$23&lt;&gt;"",cb_x_faltr_19&lt;&gt;""),"na_values(datos$"&amp;Variables!$A$23&amp;") &lt;- c("&amp;cb_x_faltr_19&amp;")","")</f>
        <v/>
      </c>
      <c r="D63" s="3">
        <f>IF(AND(Variables!$A$23&lt;&gt;"",cb_x_faltspss_19&lt;&gt;""),"MISSING VALUES "&amp;Variables!$A$23&amp;" ("&amp;cb_x_faltspss_19&amp;").","")</f>
        <v/>
      </c>
    </row>
    <row r="64" spans="2:4">
      <c r="B64" s="3">
        <f>IF(AND(Variables!$A$24&lt;&gt;"",Variables!$B$24&lt;&gt;""),"var_label(datos$"&amp;Variables!$A$24&amp;") &lt;- "&amp;CHAR(34)&amp;SUBSTITUTE(Variables!$B$24,CHAR(34),"\"&amp;CHAR(34))&amp;CHAR(34),"")</f>
        <v/>
      </c>
      <c r="D64" s="3">
        <f>IF(AND(Variables!$A$24&lt;&gt;"",Variables!$B$24&lt;&gt;""),"VARIABLE LABELS "&amp;Variables!$A$24&amp;" "&amp;CHAR(34)&amp;SUBSTITUTE(Variables!$B$24,CHAR(34),CHAR(34)&amp;CHAR(34))&amp;CHAR(34)&amp;".","")</f>
        <v/>
      </c>
    </row>
    <row r="65" spans="2:4">
      <c r="B65" s="3">
        <f>IF(AND(Variables!$A$24&lt;&gt;"",cb_x_r_20&lt;&gt;""),"val_labels(datos$"&amp;Variables!$A$24&amp;") &lt;- c("&amp;cb_x_r_20&amp;")","")</f>
        <v/>
      </c>
      <c r="D65" s="3">
        <f>IF(AND(Variables!$A$24&lt;&gt;"",cb_x_spss_20&lt;&gt;""),"VALUE LABELS "&amp;Variables!$A$24&amp;" "&amp;cb_x_spss_20&amp;".","")</f>
        <v/>
      </c>
    </row>
    <row r="66" spans="2:4">
      <c r="B66" s="3">
        <f>IF(AND(Variables!$A$24&lt;&gt;"",cb_x_faltr_20&lt;&gt;""),"na_values(datos$"&amp;Variables!$A$24&amp;") &lt;- c("&amp;cb_x_faltr_20&amp;")","")</f>
        <v/>
      </c>
      <c r="D66" s="3">
        <f>IF(AND(Variables!$A$24&lt;&gt;"",cb_x_faltspss_20&lt;&gt;""),"MISSING VALUES "&amp;Variables!$A$24&amp;" ("&amp;cb_x_faltspss_20&amp;").","")</f>
        <v/>
      </c>
    </row>
    <row r="67" spans="2:4">
      <c r="B67" s="3">
        <f>IF(AND(Variables!$A$25&lt;&gt;"",Variables!$B$25&lt;&gt;""),"var_label(datos$"&amp;Variables!$A$25&amp;") &lt;- "&amp;CHAR(34)&amp;SUBSTITUTE(Variables!$B$25,CHAR(34),"\"&amp;CHAR(34))&amp;CHAR(34),"")</f>
        <v/>
      </c>
      <c r="D67" s="3">
        <f>IF(AND(Variables!$A$25&lt;&gt;"",Variables!$B$25&lt;&gt;""),"VARIABLE LABELS "&amp;Variables!$A$25&amp;" "&amp;CHAR(34)&amp;SUBSTITUTE(Variables!$B$25,CHAR(34),CHAR(34)&amp;CHAR(34))&amp;CHAR(34)&amp;".","")</f>
        <v/>
      </c>
    </row>
    <row r="68" spans="2:4">
      <c r="B68" s="3">
        <f>IF(AND(Variables!$A$25&lt;&gt;"",cb_x_r_21&lt;&gt;""),"val_labels(datos$"&amp;Variables!$A$25&amp;") &lt;- c("&amp;cb_x_r_21&amp;")","")</f>
        <v/>
      </c>
      <c r="D68" s="3">
        <f>IF(AND(Variables!$A$25&lt;&gt;"",cb_x_spss_21&lt;&gt;""),"VALUE LABELS "&amp;Variables!$A$25&amp;" "&amp;cb_x_spss_21&amp;".","")</f>
        <v/>
      </c>
    </row>
    <row r="69" spans="2:4">
      <c r="B69" s="3">
        <f>IF(AND(Variables!$A$25&lt;&gt;"",cb_x_faltr_21&lt;&gt;""),"na_values(datos$"&amp;Variables!$A$25&amp;") &lt;- c("&amp;cb_x_faltr_21&amp;")","")</f>
        <v/>
      </c>
      <c r="D69" s="3">
        <f>IF(AND(Variables!$A$25&lt;&gt;"",cb_x_faltspss_21&lt;&gt;""),"MISSING VALUES "&amp;Variables!$A$25&amp;" ("&amp;cb_x_faltspss_21&amp;").","")</f>
        <v/>
      </c>
    </row>
    <row r="70" spans="2:4">
      <c r="B70" s="3">
        <f>IF(AND(Variables!$A$26&lt;&gt;"",Variables!$B$26&lt;&gt;""),"var_label(datos$"&amp;Variables!$A$26&amp;") &lt;- "&amp;CHAR(34)&amp;SUBSTITUTE(Variables!$B$26,CHAR(34),"\"&amp;CHAR(34))&amp;CHAR(34),"")</f>
        <v/>
      </c>
      <c r="D70" s="3">
        <f>IF(AND(Variables!$A$26&lt;&gt;"",Variables!$B$26&lt;&gt;""),"VARIABLE LABELS "&amp;Variables!$A$26&amp;" "&amp;CHAR(34)&amp;SUBSTITUTE(Variables!$B$26,CHAR(34),CHAR(34)&amp;CHAR(34))&amp;CHAR(34)&amp;".","")</f>
        <v/>
      </c>
    </row>
    <row r="71" spans="2:4">
      <c r="B71" s="3">
        <f>IF(AND(Variables!$A$26&lt;&gt;"",cb_x_r_22&lt;&gt;""),"val_labels(datos$"&amp;Variables!$A$26&amp;") &lt;- c("&amp;cb_x_r_22&amp;")","")</f>
        <v/>
      </c>
      <c r="D71" s="3">
        <f>IF(AND(Variables!$A$26&lt;&gt;"",cb_x_spss_22&lt;&gt;""),"VALUE LABELS "&amp;Variables!$A$26&amp;" "&amp;cb_x_spss_22&amp;".","")</f>
        <v/>
      </c>
    </row>
    <row r="72" spans="2:4">
      <c r="B72" s="3">
        <f>IF(AND(Variables!$A$26&lt;&gt;"",cb_x_faltr_22&lt;&gt;""),"na_values(datos$"&amp;Variables!$A$26&amp;") &lt;- c("&amp;cb_x_faltr_22&amp;")","")</f>
        <v/>
      </c>
      <c r="D72" s="3">
        <f>IF(AND(Variables!$A$26&lt;&gt;"",cb_x_faltspss_22&lt;&gt;""),"MISSING VALUES "&amp;Variables!$A$26&amp;" ("&amp;cb_x_faltspss_22&amp;").","")</f>
        <v/>
      </c>
    </row>
    <row r="73" spans="2:4">
      <c r="B73" s="3">
        <f>IF(AND(Variables!$A$27&lt;&gt;"",Variables!$B$27&lt;&gt;""),"var_label(datos$"&amp;Variables!$A$27&amp;") &lt;- "&amp;CHAR(34)&amp;SUBSTITUTE(Variables!$B$27,CHAR(34),"\"&amp;CHAR(34))&amp;CHAR(34),"")</f>
        <v/>
      </c>
      <c r="D73" s="3">
        <f>IF(AND(Variables!$A$27&lt;&gt;"",Variables!$B$27&lt;&gt;""),"VARIABLE LABELS "&amp;Variables!$A$27&amp;" "&amp;CHAR(34)&amp;SUBSTITUTE(Variables!$B$27,CHAR(34),CHAR(34)&amp;CHAR(34))&amp;CHAR(34)&amp;".","")</f>
        <v/>
      </c>
    </row>
    <row r="74" spans="2:4">
      <c r="B74" s="3">
        <f>IF(AND(Variables!$A$27&lt;&gt;"",cb_x_r_23&lt;&gt;""),"val_labels(datos$"&amp;Variables!$A$27&amp;") &lt;- c("&amp;cb_x_r_23&amp;")","")</f>
        <v/>
      </c>
      <c r="D74" s="3">
        <f>IF(AND(Variables!$A$27&lt;&gt;"",cb_x_spss_23&lt;&gt;""),"VALUE LABELS "&amp;Variables!$A$27&amp;" "&amp;cb_x_spss_23&amp;".","")</f>
        <v/>
      </c>
    </row>
    <row r="75" spans="2:4">
      <c r="B75" s="3">
        <f>IF(AND(Variables!$A$27&lt;&gt;"",cb_x_faltr_23&lt;&gt;""),"na_values(datos$"&amp;Variables!$A$27&amp;") &lt;- c("&amp;cb_x_faltr_23&amp;")","")</f>
        <v/>
      </c>
      <c r="D75" s="3">
        <f>IF(AND(Variables!$A$27&lt;&gt;"",cb_x_faltspss_23&lt;&gt;""),"MISSING VALUES "&amp;Variables!$A$27&amp;" ("&amp;cb_x_faltspss_23&amp;").","")</f>
        <v/>
      </c>
    </row>
    <row r="76" spans="2:4">
      <c r="B76" s="3">
        <f>IF(AND(Variables!$A$28&lt;&gt;"",Variables!$B$28&lt;&gt;""),"var_label(datos$"&amp;Variables!$A$28&amp;") &lt;- "&amp;CHAR(34)&amp;SUBSTITUTE(Variables!$B$28,CHAR(34),"\"&amp;CHAR(34))&amp;CHAR(34),"")</f>
        <v/>
      </c>
      <c r="D76" s="3">
        <f>IF(AND(Variables!$A$28&lt;&gt;"",Variables!$B$28&lt;&gt;""),"VARIABLE LABELS "&amp;Variables!$A$28&amp;" "&amp;CHAR(34)&amp;SUBSTITUTE(Variables!$B$28,CHAR(34),CHAR(34)&amp;CHAR(34))&amp;CHAR(34)&amp;".","")</f>
        <v/>
      </c>
    </row>
    <row r="77" spans="2:4">
      <c r="B77" s="3">
        <f>IF(AND(Variables!$A$28&lt;&gt;"",cb_x_r_24&lt;&gt;""),"val_labels(datos$"&amp;Variables!$A$28&amp;") &lt;- c("&amp;cb_x_r_24&amp;")","")</f>
        <v/>
      </c>
      <c r="D77" s="3">
        <f>IF(AND(Variables!$A$28&lt;&gt;"",cb_x_spss_24&lt;&gt;""),"VALUE LABELS "&amp;Variables!$A$28&amp;" "&amp;cb_x_spss_24&amp;".","")</f>
        <v/>
      </c>
    </row>
    <row r="78" spans="2:4">
      <c r="B78" s="3">
        <f>IF(AND(Variables!$A$28&lt;&gt;"",cb_x_faltr_24&lt;&gt;""),"na_values(datos$"&amp;Variables!$A$28&amp;") &lt;- c("&amp;cb_x_faltr_24&amp;")","")</f>
        <v/>
      </c>
      <c r="D78" s="3">
        <f>IF(AND(Variables!$A$28&lt;&gt;"",cb_x_faltspss_24&lt;&gt;""),"MISSING VALUES "&amp;Variables!$A$28&amp;" ("&amp;cb_x_faltspss_24&amp;").","")</f>
        <v/>
      </c>
    </row>
    <row r="79" spans="2:4">
      <c r="B79" s="3">
        <f>IF(AND(Variables!$A$29&lt;&gt;"",Variables!$B$29&lt;&gt;""),"var_label(datos$"&amp;Variables!$A$29&amp;") &lt;- "&amp;CHAR(34)&amp;SUBSTITUTE(Variables!$B$29,CHAR(34),"\"&amp;CHAR(34))&amp;CHAR(34),"")</f>
        <v/>
      </c>
      <c r="D79" s="3">
        <f>IF(AND(Variables!$A$29&lt;&gt;"",Variables!$B$29&lt;&gt;""),"VARIABLE LABELS "&amp;Variables!$A$29&amp;" "&amp;CHAR(34)&amp;SUBSTITUTE(Variables!$B$29,CHAR(34),CHAR(34)&amp;CHAR(34))&amp;CHAR(34)&amp;".","")</f>
        <v/>
      </c>
    </row>
    <row r="80" spans="2:4">
      <c r="B80" s="3">
        <f>IF(AND(Variables!$A$29&lt;&gt;"",cb_x_r_25&lt;&gt;""),"val_labels(datos$"&amp;Variables!$A$29&amp;") &lt;- c("&amp;cb_x_r_25&amp;")","")</f>
        <v/>
      </c>
      <c r="D80" s="3">
        <f>IF(AND(Variables!$A$29&lt;&gt;"",cb_x_spss_25&lt;&gt;""),"VALUE LABELS "&amp;Variables!$A$29&amp;" "&amp;cb_x_spss_25&amp;".","")</f>
        <v/>
      </c>
    </row>
    <row r="81" spans="2:4">
      <c r="B81" s="3">
        <f>IF(AND(Variables!$A$29&lt;&gt;"",cb_x_faltr_25&lt;&gt;""),"na_values(datos$"&amp;Variables!$A$29&amp;") &lt;- c("&amp;cb_x_faltr_25&amp;")","")</f>
        <v/>
      </c>
      <c r="D81" s="3">
        <f>IF(AND(Variables!$A$29&lt;&gt;"",cb_x_faltspss_25&lt;&gt;""),"MISSING VALUES "&amp;Variables!$A$29&amp;" ("&amp;cb_x_faltspss_25&amp;").","")</f>
        <v/>
      </c>
    </row>
    <row r="82" spans="2:4">
      <c r="B82" s="3">
        <f>IF(AND(Variables!$A$30&lt;&gt;"",Variables!$B$30&lt;&gt;""),"var_label(datos$"&amp;Variables!$A$30&amp;") &lt;- "&amp;CHAR(34)&amp;SUBSTITUTE(Variables!$B$30,CHAR(34),"\"&amp;CHAR(34))&amp;CHAR(34),"")</f>
        <v/>
      </c>
      <c r="D82" s="3">
        <f>IF(AND(Variables!$A$30&lt;&gt;"",Variables!$B$30&lt;&gt;""),"VARIABLE LABELS "&amp;Variables!$A$30&amp;" "&amp;CHAR(34)&amp;SUBSTITUTE(Variables!$B$30,CHAR(34),CHAR(34)&amp;CHAR(34))&amp;CHAR(34)&amp;".","")</f>
        <v/>
      </c>
    </row>
    <row r="83" spans="2:4">
      <c r="B83" s="3">
        <f>IF(AND(Variables!$A$30&lt;&gt;"",cb_x_r_26&lt;&gt;""),"val_labels(datos$"&amp;Variables!$A$30&amp;") &lt;- c("&amp;cb_x_r_26&amp;")","")</f>
        <v/>
      </c>
      <c r="D83" s="3">
        <f>IF(AND(Variables!$A$30&lt;&gt;"",cb_x_spss_26&lt;&gt;""),"VALUE LABELS "&amp;Variables!$A$30&amp;" "&amp;cb_x_spss_26&amp;".","")</f>
        <v/>
      </c>
    </row>
    <row r="84" spans="2:4">
      <c r="B84" s="3">
        <f>IF(AND(Variables!$A$30&lt;&gt;"",cb_x_faltr_26&lt;&gt;""),"na_values(datos$"&amp;Variables!$A$30&amp;") &lt;- c("&amp;cb_x_faltr_26&amp;")","")</f>
        <v/>
      </c>
      <c r="D84" s="3">
        <f>IF(AND(Variables!$A$30&lt;&gt;"",cb_x_faltspss_26&lt;&gt;""),"MISSING VALUES "&amp;Variables!$A$30&amp;" ("&amp;cb_x_faltspss_26&amp;").","")</f>
        <v/>
      </c>
    </row>
    <row r="85" spans="2:4">
      <c r="B85" s="3">
        <f>IF(AND(Variables!$A$31&lt;&gt;"",Variables!$B$31&lt;&gt;""),"var_label(datos$"&amp;Variables!$A$31&amp;") &lt;- "&amp;CHAR(34)&amp;SUBSTITUTE(Variables!$B$31,CHAR(34),"\"&amp;CHAR(34))&amp;CHAR(34),"")</f>
        <v/>
      </c>
      <c r="D85" s="3">
        <f>IF(AND(Variables!$A$31&lt;&gt;"",Variables!$B$31&lt;&gt;""),"VARIABLE LABELS "&amp;Variables!$A$31&amp;" "&amp;CHAR(34)&amp;SUBSTITUTE(Variables!$B$31,CHAR(34),CHAR(34)&amp;CHAR(34))&amp;CHAR(34)&amp;".","")</f>
        <v/>
      </c>
    </row>
    <row r="86" spans="2:4">
      <c r="B86" s="3">
        <f>IF(AND(Variables!$A$31&lt;&gt;"",cb_x_r_27&lt;&gt;""),"val_labels(datos$"&amp;Variables!$A$31&amp;") &lt;- c("&amp;cb_x_r_27&amp;")","")</f>
        <v/>
      </c>
      <c r="D86" s="3">
        <f>IF(AND(Variables!$A$31&lt;&gt;"",cb_x_spss_27&lt;&gt;""),"VALUE LABELS "&amp;Variables!$A$31&amp;" "&amp;cb_x_spss_27&amp;".","")</f>
        <v/>
      </c>
    </row>
    <row r="87" spans="2:4">
      <c r="B87" s="3">
        <f>IF(AND(Variables!$A$31&lt;&gt;"",cb_x_faltr_27&lt;&gt;""),"na_values(datos$"&amp;Variables!$A$31&amp;") &lt;- c("&amp;cb_x_faltr_27&amp;")","")</f>
        <v/>
      </c>
      <c r="D87" s="3">
        <f>IF(AND(Variables!$A$31&lt;&gt;"",cb_x_faltspss_27&lt;&gt;""),"MISSING VALUES "&amp;Variables!$A$31&amp;" ("&amp;cb_x_faltspss_27&amp;").","")</f>
        <v/>
      </c>
    </row>
    <row r="88" spans="2:4">
      <c r="B88" s="3">
        <f>IF(AND(Variables!$A$32&lt;&gt;"",Variables!$B$32&lt;&gt;""),"var_label(datos$"&amp;Variables!$A$32&amp;") &lt;- "&amp;CHAR(34)&amp;SUBSTITUTE(Variables!$B$32,CHAR(34),"\"&amp;CHAR(34))&amp;CHAR(34),"")</f>
        <v/>
      </c>
      <c r="D88" s="3">
        <f>IF(AND(Variables!$A$32&lt;&gt;"",Variables!$B$32&lt;&gt;""),"VARIABLE LABELS "&amp;Variables!$A$32&amp;" "&amp;CHAR(34)&amp;SUBSTITUTE(Variables!$B$32,CHAR(34),CHAR(34)&amp;CHAR(34))&amp;CHAR(34)&amp;".","")</f>
        <v/>
      </c>
    </row>
    <row r="89" spans="2:4">
      <c r="B89" s="3">
        <f>IF(AND(Variables!$A$32&lt;&gt;"",cb_x_r_28&lt;&gt;""),"val_labels(datos$"&amp;Variables!$A$32&amp;") &lt;- c("&amp;cb_x_r_28&amp;")","")</f>
        <v/>
      </c>
      <c r="D89" s="3">
        <f>IF(AND(Variables!$A$32&lt;&gt;"",cb_x_spss_28&lt;&gt;""),"VALUE LABELS "&amp;Variables!$A$32&amp;" "&amp;cb_x_spss_28&amp;".","")</f>
        <v/>
      </c>
    </row>
    <row r="90" spans="2:4">
      <c r="B90" s="3">
        <f>IF(AND(Variables!$A$32&lt;&gt;"",cb_x_faltr_28&lt;&gt;""),"na_values(datos$"&amp;Variables!$A$32&amp;") &lt;- c("&amp;cb_x_faltr_28&amp;")","")</f>
        <v/>
      </c>
      <c r="D90" s="3">
        <f>IF(AND(Variables!$A$32&lt;&gt;"",cb_x_faltspss_28&lt;&gt;""),"MISSING VALUES "&amp;Variables!$A$32&amp;" ("&amp;cb_x_faltspss_28&amp;").","")</f>
        <v/>
      </c>
    </row>
    <row r="91" spans="2:4">
      <c r="B91" s="3">
        <f>IF(AND(Variables!$A$33&lt;&gt;"",Variables!$B$33&lt;&gt;""),"var_label(datos$"&amp;Variables!$A$33&amp;") &lt;- "&amp;CHAR(34)&amp;SUBSTITUTE(Variables!$B$33,CHAR(34),"\"&amp;CHAR(34))&amp;CHAR(34),"")</f>
        <v/>
      </c>
      <c r="D91" s="3">
        <f>IF(AND(Variables!$A$33&lt;&gt;"",Variables!$B$33&lt;&gt;""),"VARIABLE LABELS "&amp;Variables!$A$33&amp;" "&amp;CHAR(34)&amp;SUBSTITUTE(Variables!$B$33,CHAR(34),CHAR(34)&amp;CHAR(34))&amp;CHAR(34)&amp;".","")</f>
        <v/>
      </c>
    </row>
    <row r="92" spans="2:4">
      <c r="B92" s="3">
        <f>IF(AND(Variables!$A$33&lt;&gt;"",cb_x_r_29&lt;&gt;""),"val_labels(datos$"&amp;Variables!$A$33&amp;") &lt;- c("&amp;cb_x_r_29&amp;")","")</f>
        <v/>
      </c>
      <c r="D92" s="3">
        <f>IF(AND(Variables!$A$33&lt;&gt;"",cb_x_spss_29&lt;&gt;""),"VALUE LABELS "&amp;Variables!$A$33&amp;" "&amp;cb_x_spss_29&amp;".","")</f>
        <v/>
      </c>
    </row>
    <row r="93" spans="2:4">
      <c r="B93" s="3">
        <f>IF(AND(Variables!$A$33&lt;&gt;"",cb_x_faltr_29&lt;&gt;""),"na_values(datos$"&amp;Variables!$A$33&amp;") &lt;- c("&amp;cb_x_faltr_29&amp;")","")</f>
        <v/>
      </c>
      <c r="D93" s="3">
        <f>IF(AND(Variables!$A$33&lt;&gt;"",cb_x_faltspss_29&lt;&gt;""),"MISSING VALUES "&amp;Variables!$A$33&amp;" ("&amp;cb_x_faltspss_29&amp;").","")</f>
        <v/>
      </c>
    </row>
    <row r="94" spans="2:4">
      <c r="B94" s="3">
        <f>IF(AND(Variables!$A$34&lt;&gt;"",Variables!$B$34&lt;&gt;""),"var_label(datos$"&amp;Variables!$A$34&amp;") &lt;- "&amp;CHAR(34)&amp;SUBSTITUTE(Variables!$B$34,CHAR(34),"\"&amp;CHAR(34))&amp;CHAR(34),"")</f>
        <v/>
      </c>
      <c r="D94" s="3">
        <f>IF(AND(Variables!$A$34&lt;&gt;"",Variables!$B$34&lt;&gt;""),"VARIABLE LABELS "&amp;Variables!$A$34&amp;" "&amp;CHAR(34)&amp;SUBSTITUTE(Variables!$B$34,CHAR(34),CHAR(34)&amp;CHAR(34))&amp;CHAR(34)&amp;".","")</f>
        <v/>
      </c>
    </row>
    <row r="95" spans="2:4">
      <c r="B95" s="3">
        <f>IF(AND(Variables!$A$34&lt;&gt;"",cb_x_r_30&lt;&gt;""),"val_labels(datos$"&amp;Variables!$A$34&amp;") &lt;- c("&amp;cb_x_r_30&amp;")","")</f>
        <v/>
      </c>
      <c r="D95" s="3">
        <f>IF(AND(Variables!$A$34&lt;&gt;"",cb_x_spss_30&lt;&gt;""),"VALUE LABELS "&amp;Variables!$A$34&amp;" "&amp;cb_x_spss_30&amp;".","")</f>
        <v/>
      </c>
    </row>
    <row r="96" spans="2:4">
      <c r="B96" s="3">
        <f>IF(AND(Variables!$A$34&lt;&gt;"",cb_x_faltr_30&lt;&gt;""),"na_values(datos$"&amp;Variables!$A$34&amp;") &lt;- c("&amp;cb_x_faltr_30&amp;")","")</f>
        <v/>
      </c>
      <c r="D96" s="3">
        <f>IF(AND(Variables!$A$34&lt;&gt;"",cb_x_faltspss_30&lt;&gt;""),"MISSING VALUES "&amp;Variables!$A$34&amp;" ("&amp;cb_x_faltspss_30&amp;").","")</f>
        <v/>
      </c>
    </row>
    <row r="97" spans="2:4">
      <c r="B97" s="3">
        <f>IF(AND(Variables!$A$35&lt;&gt;"",Variables!$B$35&lt;&gt;""),"var_label(datos$"&amp;Variables!$A$35&amp;") &lt;- "&amp;CHAR(34)&amp;SUBSTITUTE(Variables!$B$35,CHAR(34),"\"&amp;CHAR(34))&amp;CHAR(34),"")</f>
        <v/>
      </c>
      <c r="D97" s="3">
        <f>IF(AND(Variables!$A$35&lt;&gt;"",Variables!$B$35&lt;&gt;""),"VARIABLE LABELS "&amp;Variables!$A$35&amp;" "&amp;CHAR(34)&amp;SUBSTITUTE(Variables!$B$35,CHAR(34),CHAR(34)&amp;CHAR(34))&amp;CHAR(34)&amp;".","")</f>
        <v/>
      </c>
    </row>
    <row r="98" spans="2:4">
      <c r="B98" s="3">
        <f>IF(AND(Variables!$A$35&lt;&gt;"",cb_x_r_31&lt;&gt;""),"val_labels(datos$"&amp;Variables!$A$35&amp;") &lt;- c("&amp;cb_x_r_31&amp;")","")</f>
        <v/>
      </c>
      <c r="D98" s="3">
        <f>IF(AND(Variables!$A$35&lt;&gt;"",cb_x_spss_31&lt;&gt;""),"VALUE LABELS "&amp;Variables!$A$35&amp;" "&amp;cb_x_spss_31&amp;".","")</f>
        <v/>
      </c>
    </row>
    <row r="99" spans="2:4">
      <c r="B99" s="3">
        <f>IF(AND(Variables!$A$35&lt;&gt;"",cb_x_faltr_31&lt;&gt;""),"na_values(datos$"&amp;Variables!$A$35&amp;") &lt;- c("&amp;cb_x_faltr_31&amp;")","")</f>
        <v/>
      </c>
      <c r="D99" s="3">
        <f>IF(AND(Variables!$A$35&lt;&gt;"",cb_x_faltspss_31&lt;&gt;""),"MISSING VALUES "&amp;Variables!$A$35&amp;" ("&amp;cb_x_faltspss_31&amp;").","")</f>
        <v/>
      </c>
    </row>
    <row r="100" spans="2:4">
      <c r="B100" s="3">
        <f>IF(AND(Variables!$A$36&lt;&gt;"",Variables!$B$36&lt;&gt;""),"var_label(datos$"&amp;Variables!$A$36&amp;") &lt;- "&amp;CHAR(34)&amp;SUBSTITUTE(Variables!$B$36,CHAR(34),"\"&amp;CHAR(34))&amp;CHAR(34),"")</f>
        <v/>
      </c>
      <c r="D100" s="3">
        <f>IF(AND(Variables!$A$36&lt;&gt;"",Variables!$B$36&lt;&gt;""),"VARIABLE LABELS "&amp;Variables!$A$36&amp;" "&amp;CHAR(34)&amp;SUBSTITUTE(Variables!$B$36,CHAR(34),CHAR(34)&amp;CHAR(34))&amp;CHAR(34)&amp;".","")</f>
        <v/>
      </c>
    </row>
    <row r="101" spans="2:4">
      <c r="B101" s="3">
        <f>IF(AND(Variables!$A$36&lt;&gt;"",cb_x_r_32&lt;&gt;""),"val_labels(datos$"&amp;Variables!$A$36&amp;") &lt;- c("&amp;cb_x_r_32&amp;")","")</f>
        <v/>
      </c>
      <c r="D101" s="3">
        <f>IF(AND(Variables!$A$36&lt;&gt;"",cb_x_spss_32&lt;&gt;""),"VALUE LABELS "&amp;Variables!$A$36&amp;" "&amp;cb_x_spss_32&amp;".","")</f>
        <v/>
      </c>
    </row>
    <row r="102" spans="2:4">
      <c r="B102" s="3">
        <f>IF(AND(Variables!$A$36&lt;&gt;"",cb_x_faltr_32&lt;&gt;""),"na_values(datos$"&amp;Variables!$A$36&amp;") &lt;- c("&amp;cb_x_faltr_32&amp;")","")</f>
        <v/>
      </c>
      <c r="D102" s="3">
        <f>IF(AND(Variables!$A$36&lt;&gt;"",cb_x_faltspss_32&lt;&gt;""),"MISSING VALUES "&amp;Variables!$A$36&amp;" ("&amp;cb_x_faltspss_32&amp;").","")</f>
        <v/>
      </c>
    </row>
    <row r="103" spans="2:4">
      <c r="B103" s="3">
        <f>IF(AND(Variables!$A$37&lt;&gt;"",Variables!$B$37&lt;&gt;""),"var_label(datos$"&amp;Variables!$A$37&amp;") &lt;- "&amp;CHAR(34)&amp;SUBSTITUTE(Variables!$B$37,CHAR(34),"\"&amp;CHAR(34))&amp;CHAR(34),"")</f>
        <v/>
      </c>
      <c r="D103" s="3">
        <f>IF(AND(Variables!$A$37&lt;&gt;"",Variables!$B$37&lt;&gt;""),"VARIABLE LABELS "&amp;Variables!$A$37&amp;" "&amp;CHAR(34)&amp;SUBSTITUTE(Variables!$B$37,CHAR(34),CHAR(34)&amp;CHAR(34))&amp;CHAR(34)&amp;".","")</f>
        <v/>
      </c>
    </row>
    <row r="104" spans="2:4">
      <c r="B104" s="3">
        <f>IF(AND(Variables!$A$37&lt;&gt;"",cb_x_r_33&lt;&gt;""),"val_labels(datos$"&amp;Variables!$A$37&amp;") &lt;- c("&amp;cb_x_r_33&amp;")","")</f>
        <v/>
      </c>
      <c r="D104" s="3">
        <f>IF(AND(Variables!$A$37&lt;&gt;"",cb_x_spss_33&lt;&gt;""),"VALUE LABELS "&amp;Variables!$A$37&amp;" "&amp;cb_x_spss_33&amp;".","")</f>
        <v/>
      </c>
    </row>
    <row r="105" spans="2:4">
      <c r="B105" s="3">
        <f>IF(AND(Variables!$A$37&lt;&gt;"",cb_x_faltr_33&lt;&gt;""),"na_values(datos$"&amp;Variables!$A$37&amp;") &lt;- c("&amp;cb_x_faltr_33&amp;")","")</f>
        <v/>
      </c>
      <c r="D105" s="3">
        <f>IF(AND(Variables!$A$37&lt;&gt;"",cb_x_faltspss_33&lt;&gt;""),"MISSING VALUES "&amp;Variables!$A$37&amp;" ("&amp;cb_x_faltspss_33&amp;").","")</f>
        <v/>
      </c>
    </row>
    <row r="106" spans="2:4">
      <c r="B106" s="3">
        <f>IF(AND(Variables!$A$38&lt;&gt;"",Variables!$B$38&lt;&gt;""),"var_label(datos$"&amp;Variables!$A$38&amp;") &lt;- "&amp;CHAR(34)&amp;SUBSTITUTE(Variables!$B$38,CHAR(34),"\"&amp;CHAR(34))&amp;CHAR(34),"")</f>
        <v/>
      </c>
      <c r="D106" s="3">
        <f>IF(AND(Variables!$A$38&lt;&gt;"",Variables!$B$38&lt;&gt;""),"VARIABLE LABELS "&amp;Variables!$A$38&amp;" "&amp;CHAR(34)&amp;SUBSTITUTE(Variables!$B$38,CHAR(34),CHAR(34)&amp;CHAR(34))&amp;CHAR(34)&amp;".","")</f>
        <v/>
      </c>
    </row>
    <row r="107" spans="2:4">
      <c r="B107" s="3">
        <f>IF(AND(Variables!$A$38&lt;&gt;"",cb_x_r_34&lt;&gt;""),"val_labels(datos$"&amp;Variables!$A$38&amp;") &lt;- c("&amp;cb_x_r_34&amp;")","")</f>
        <v/>
      </c>
      <c r="D107" s="3">
        <f>IF(AND(Variables!$A$38&lt;&gt;"",cb_x_spss_34&lt;&gt;""),"VALUE LABELS "&amp;Variables!$A$38&amp;" "&amp;cb_x_spss_34&amp;".","")</f>
        <v/>
      </c>
    </row>
    <row r="108" spans="2:4">
      <c r="B108" s="3">
        <f>IF(AND(Variables!$A$38&lt;&gt;"",cb_x_faltr_34&lt;&gt;""),"na_values(datos$"&amp;Variables!$A$38&amp;") &lt;- c("&amp;cb_x_faltr_34&amp;")","")</f>
        <v/>
      </c>
      <c r="D108" s="3">
        <f>IF(AND(Variables!$A$38&lt;&gt;"",cb_x_faltspss_34&lt;&gt;""),"MISSING VALUES "&amp;Variables!$A$38&amp;" ("&amp;cb_x_faltspss_34&amp;").","")</f>
        <v/>
      </c>
    </row>
    <row r="109" spans="2:4">
      <c r="B109" s="3">
        <f>IF(AND(Variables!$A$39&lt;&gt;"",Variables!$B$39&lt;&gt;""),"var_label(datos$"&amp;Variables!$A$39&amp;") &lt;- "&amp;CHAR(34)&amp;SUBSTITUTE(Variables!$B$39,CHAR(34),"\"&amp;CHAR(34))&amp;CHAR(34),"")</f>
        <v/>
      </c>
      <c r="D109" s="3">
        <f>IF(AND(Variables!$A$39&lt;&gt;"",Variables!$B$39&lt;&gt;""),"VARIABLE LABELS "&amp;Variables!$A$39&amp;" "&amp;CHAR(34)&amp;SUBSTITUTE(Variables!$B$39,CHAR(34),CHAR(34)&amp;CHAR(34))&amp;CHAR(34)&amp;".","")</f>
        <v/>
      </c>
    </row>
    <row r="110" spans="2:4">
      <c r="B110" s="3">
        <f>IF(AND(Variables!$A$39&lt;&gt;"",cb_x_r_35&lt;&gt;""),"val_labels(datos$"&amp;Variables!$A$39&amp;") &lt;- c("&amp;cb_x_r_35&amp;")","")</f>
        <v/>
      </c>
      <c r="D110" s="3">
        <f>IF(AND(Variables!$A$39&lt;&gt;"",cb_x_spss_35&lt;&gt;""),"VALUE LABELS "&amp;Variables!$A$39&amp;" "&amp;cb_x_spss_35&amp;".","")</f>
        <v/>
      </c>
    </row>
    <row r="111" spans="2:4">
      <c r="B111" s="3">
        <f>IF(AND(Variables!$A$39&lt;&gt;"",cb_x_faltr_35&lt;&gt;""),"na_values(datos$"&amp;Variables!$A$39&amp;") &lt;- c("&amp;cb_x_faltr_35&amp;")","")</f>
        <v/>
      </c>
      <c r="D111" s="3">
        <f>IF(AND(Variables!$A$39&lt;&gt;"",cb_x_faltspss_35&lt;&gt;""),"MISSING VALUES "&amp;Variables!$A$39&amp;" ("&amp;cb_x_faltspss_35&amp;").","")</f>
        <v/>
      </c>
    </row>
    <row r="112" spans="2:4">
      <c r="B112" s="3">
        <f>IF(AND(Variables!$A$40&lt;&gt;"",Variables!$B$40&lt;&gt;""),"var_label(datos$"&amp;Variables!$A$40&amp;") &lt;- "&amp;CHAR(34)&amp;SUBSTITUTE(Variables!$B$40,CHAR(34),"\"&amp;CHAR(34))&amp;CHAR(34),"")</f>
        <v/>
      </c>
      <c r="D112" s="3">
        <f>IF(AND(Variables!$A$40&lt;&gt;"",Variables!$B$40&lt;&gt;""),"VARIABLE LABELS "&amp;Variables!$A$40&amp;" "&amp;CHAR(34)&amp;SUBSTITUTE(Variables!$B$40,CHAR(34),CHAR(34)&amp;CHAR(34))&amp;CHAR(34)&amp;".","")</f>
        <v/>
      </c>
    </row>
    <row r="113" spans="2:4">
      <c r="B113" s="3">
        <f>IF(AND(Variables!$A$40&lt;&gt;"",cb_x_r_36&lt;&gt;""),"val_labels(datos$"&amp;Variables!$A$40&amp;") &lt;- c("&amp;cb_x_r_36&amp;")","")</f>
        <v/>
      </c>
      <c r="D113" s="3">
        <f>IF(AND(Variables!$A$40&lt;&gt;"",cb_x_spss_36&lt;&gt;""),"VALUE LABELS "&amp;Variables!$A$40&amp;" "&amp;cb_x_spss_36&amp;".","")</f>
        <v/>
      </c>
    </row>
    <row r="114" spans="2:4">
      <c r="B114" s="3">
        <f>IF(AND(Variables!$A$40&lt;&gt;"",cb_x_faltr_36&lt;&gt;""),"na_values(datos$"&amp;Variables!$A$40&amp;") &lt;- c("&amp;cb_x_faltr_36&amp;")","")</f>
        <v/>
      </c>
      <c r="D114" s="3">
        <f>IF(AND(Variables!$A$40&lt;&gt;"",cb_x_faltspss_36&lt;&gt;""),"MISSING VALUES "&amp;Variables!$A$40&amp;" ("&amp;cb_x_faltspss_36&amp;").","")</f>
        <v/>
      </c>
    </row>
    <row r="115" spans="2:4">
      <c r="B115" s="3">
        <f>IF(AND(Variables!$A$41&lt;&gt;"",Variables!$B$41&lt;&gt;""),"var_label(datos$"&amp;Variables!$A$41&amp;") &lt;- "&amp;CHAR(34)&amp;SUBSTITUTE(Variables!$B$41,CHAR(34),"\"&amp;CHAR(34))&amp;CHAR(34),"")</f>
        <v/>
      </c>
      <c r="D115" s="3">
        <f>IF(AND(Variables!$A$41&lt;&gt;"",Variables!$B$41&lt;&gt;""),"VARIABLE LABELS "&amp;Variables!$A$41&amp;" "&amp;CHAR(34)&amp;SUBSTITUTE(Variables!$B$41,CHAR(34),CHAR(34)&amp;CHAR(34))&amp;CHAR(34)&amp;".","")</f>
        <v/>
      </c>
    </row>
    <row r="116" spans="2:4">
      <c r="B116" s="3">
        <f>IF(AND(Variables!$A$41&lt;&gt;"",cb_x_r_37&lt;&gt;""),"val_labels(datos$"&amp;Variables!$A$41&amp;") &lt;- c("&amp;cb_x_r_37&amp;")","")</f>
        <v/>
      </c>
      <c r="D116" s="3">
        <f>IF(AND(Variables!$A$41&lt;&gt;"",cb_x_spss_37&lt;&gt;""),"VALUE LABELS "&amp;Variables!$A$41&amp;" "&amp;cb_x_spss_37&amp;".","")</f>
        <v/>
      </c>
    </row>
    <row r="117" spans="2:4">
      <c r="B117" s="3">
        <f>IF(AND(Variables!$A$41&lt;&gt;"",cb_x_faltr_37&lt;&gt;""),"na_values(datos$"&amp;Variables!$A$41&amp;") &lt;- c("&amp;cb_x_faltr_37&amp;")","")</f>
        <v/>
      </c>
      <c r="D117" s="3">
        <f>IF(AND(Variables!$A$41&lt;&gt;"",cb_x_faltspss_37&lt;&gt;""),"MISSING VALUES "&amp;Variables!$A$41&amp;" ("&amp;cb_x_faltspss_37&amp;").","")</f>
        <v/>
      </c>
    </row>
    <row r="118" spans="2:4">
      <c r="B118" s="3">
        <f>IF(AND(Variables!$A$42&lt;&gt;"",Variables!$B$42&lt;&gt;""),"var_label(datos$"&amp;Variables!$A$42&amp;") &lt;- "&amp;CHAR(34)&amp;SUBSTITUTE(Variables!$B$42,CHAR(34),"\"&amp;CHAR(34))&amp;CHAR(34),"")</f>
        <v/>
      </c>
      <c r="D118" s="3">
        <f>IF(AND(Variables!$A$42&lt;&gt;"",Variables!$B$42&lt;&gt;""),"VARIABLE LABELS "&amp;Variables!$A$42&amp;" "&amp;CHAR(34)&amp;SUBSTITUTE(Variables!$B$42,CHAR(34),CHAR(34)&amp;CHAR(34))&amp;CHAR(34)&amp;".","")</f>
        <v/>
      </c>
    </row>
    <row r="119" spans="2:4">
      <c r="B119" s="3">
        <f>IF(AND(Variables!$A$42&lt;&gt;"",cb_x_r_38&lt;&gt;""),"val_labels(datos$"&amp;Variables!$A$42&amp;") &lt;- c("&amp;cb_x_r_38&amp;")","")</f>
        <v/>
      </c>
      <c r="D119" s="3">
        <f>IF(AND(Variables!$A$42&lt;&gt;"",cb_x_spss_38&lt;&gt;""),"VALUE LABELS "&amp;Variables!$A$42&amp;" "&amp;cb_x_spss_38&amp;".","")</f>
        <v/>
      </c>
    </row>
    <row r="120" spans="2:4">
      <c r="B120" s="3">
        <f>IF(AND(Variables!$A$42&lt;&gt;"",cb_x_faltr_38&lt;&gt;""),"na_values(datos$"&amp;Variables!$A$42&amp;") &lt;- c("&amp;cb_x_faltr_38&amp;")","")</f>
        <v/>
      </c>
      <c r="D120" s="3">
        <f>IF(AND(Variables!$A$42&lt;&gt;"",cb_x_faltspss_38&lt;&gt;""),"MISSING VALUES "&amp;Variables!$A$42&amp;" ("&amp;cb_x_faltspss_38&amp;").","")</f>
        <v/>
      </c>
    </row>
    <row r="121" spans="2:4">
      <c r="B121" s="3">
        <f>IF(AND(Variables!$A$43&lt;&gt;"",Variables!$B$43&lt;&gt;""),"var_label(datos$"&amp;Variables!$A$43&amp;") &lt;- "&amp;CHAR(34)&amp;SUBSTITUTE(Variables!$B$43,CHAR(34),"\"&amp;CHAR(34))&amp;CHAR(34),"")</f>
        <v/>
      </c>
      <c r="D121" s="3">
        <f>IF(AND(Variables!$A$43&lt;&gt;"",Variables!$B$43&lt;&gt;""),"VARIABLE LABELS "&amp;Variables!$A$43&amp;" "&amp;CHAR(34)&amp;SUBSTITUTE(Variables!$B$43,CHAR(34),CHAR(34)&amp;CHAR(34))&amp;CHAR(34)&amp;".","")</f>
        <v/>
      </c>
    </row>
    <row r="122" spans="2:4">
      <c r="B122" s="3">
        <f>IF(AND(Variables!$A$43&lt;&gt;"",cb_x_r_39&lt;&gt;""),"val_labels(datos$"&amp;Variables!$A$43&amp;") &lt;- c("&amp;cb_x_r_39&amp;")","")</f>
        <v/>
      </c>
      <c r="D122" s="3">
        <f>IF(AND(Variables!$A$43&lt;&gt;"",cb_x_spss_39&lt;&gt;""),"VALUE LABELS "&amp;Variables!$A$43&amp;" "&amp;cb_x_spss_39&amp;".","")</f>
        <v/>
      </c>
    </row>
    <row r="123" spans="2:4">
      <c r="B123" s="3">
        <f>IF(AND(Variables!$A$43&lt;&gt;"",cb_x_faltr_39&lt;&gt;""),"na_values(datos$"&amp;Variables!$A$43&amp;") &lt;- c("&amp;cb_x_faltr_39&amp;")","")</f>
        <v/>
      </c>
      <c r="D123" s="3">
        <f>IF(AND(Variables!$A$43&lt;&gt;"",cb_x_faltspss_39&lt;&gt;""),"MISSING VALUES "&amp;Variables!$A$43&amp;" ("&amp;cb_x_faltspss_39&amp;").","")</f>
        <v/>
      </c>
    </row>
    <row r="124" spans="2:4">
      <c r="B124" s="3">
        <f>IF(AND(Variables!$A$44&lt;&gt;"",Variables!$B$44&lt;&gt;""),"var_label(datos$"&amp;Variables!$A$44&amp;") &lt;- "&amp;CHAR(34)&amp;SUBSTITUTE(Variables!$B$44,CHAR(34),"\"&amp;CHAR(34))&amp;CHAR(34),"")</f>
        <v/>
      </c>
      <c r="D124" s="3">
        <f>IF(AND(Variables!$A$44&lt;&gt;"",Variables!$B$44&lt;&gt;""),"VARIABLE LABELS "&amp;Variables!$A$44&amp;" "&amp;CHAR(34)&amp;SUBSTITUTE(Variables!$B$44,CHAR(34),CHAR(34)&amp;CHAR(34))&amp;CHAR(34)&amp;".","")</f>
        <v/>
      </c>
    </row>
    <row r="125" spans="2:4">
      <c r="B125" s="3">
        <f>IF(AND(Variables!$A$44&lt;&gt;"",cb_x_r_40&lt;&gt;""),"val_labels(datos$"&amp;Variables!$A$44&amp;") &lt;- c("&amp;cb_x_r_40&amp;")","")</f>
        <v/>
      </c>
      <c r="D125" s="3">
        <f>IF(AND(Variables!$A$44&lt;&gt;"",cb_x_spss_40&lt;&gt;""),"VALUE LABELS "&amp;Variables!$A$44&amp;" "&amp;cb_x_spss_40&amp;".","")</f>
        <v/>
      </c>
    </row>
    <row r="126" spans="2:4">
      <c r="B126" s="3">
        <f>IF(AND(Variables!$A$44&lt;&gt;"",cb_x_faltr_40&lt;&gt;""),"na_values(datos$"&amp;Variables!$A$44&amp;") &lt;- c("&amp;cb_x_faltr_40&amp;")","")</f>
        <v/>
      </c>
      <c r="D126" s="3">
        <f>IF(AND(Variables!$A$44&lt;&gt;"",cb_x_faltspss_40&lt;&gt;""),"MISSING VALUES "&amp;Variables!$A$44&amp;" ("&amp;cb_x_faltspss_40&amp;").","")</f>
        <v/>
      </c>
    </row>
    <row r="127" spans="2:4">
      <c r="B127" s="3">
        <f>IF(AND(Variables!$A$45&lt;&gt;"",Variables!$B$45&lt;&gt;""),"var_label(datos$"&amp;Variables!$A$45&amp;") &lt;- "&amp;CHAR(34)&amp;SUBSTITUTE(Variables!$B$45,CHAR(34),"\"&amp;CHAR(34))&amp;CHAR(34),"")</f>
        <v/>
      </c>
      <c r="D127" s="3">
        <f>IF(AND(Variables!$A$45&lt;&gt;"",Variables!$B$45&lt;&gt;""),"VARIABLE LABELS "&amp;Variables!$A$45&amp;" "&amp;CHAR(34)&amp;SUBSTITUTE(Variables!$B$45,CHAR(34),CHAR(34)&amp;CHAR(34))&amp;CHAR(34)&amp;".","")</f>
        <v/>
      </c>
    </row>
    <row r="128" spans="2:4">
      <c r="B128" s="3">
        <f>IF(AND(Variables!$A$45&lt;&gt;"",cb_x_r_41&lt;&gt;""),"val_labels(datos$"&amp;Variables!$A$45&amp;") &lt;- c("&amp;cb_x_r_41&amp;")","")</f>
        <v/>
      </c>
      <c r="D128" s="3">
        <f>IF(AND(Variables!$A$45&lt;&gt;"",cb_x_spss_41&lt;&gt;""),"VALUE LABELS "&amp;Variables!$A$45&amp;" "&amp;cb_x_spss_41&amp;".","")</f>
        <v/>
      </c>
    </row>
    <row r="129" spans="2:4">
      <c r="B129" s="3">
        <f>IF(AND(Variables!$A$45&lt;&gt;"",cb_x_faltr_41&lt;&gt;""),"na_values(datos$"&amp;Variables!$A$45&amp;") &lt;- c("&amp;cb_x_faltr_41&amp;")","")</f>
        <v/>
      </c>
      <c r="D129" s="3">
        <f>IF(AND(Variables!$A$45&lt;&gt;"",cb_x_faltspss_41&lt;&gt;""),"MISSING VALUES "&amp;Variables!$A$45&amp;" ("&amp;cb_x_faltspss_41&amp;").","")</f>
        <v/>
      </c>
    </row>
    <row r="130" spans="2:4">
      <c r="B130" s="3">
        <f>IF(AND(Variables!$A$46&lt;&gt;"",Variables!$B$46&lt;&gt;""),"var_label(datos$"&amp;Variables!$A$46&amp;") &lt;- "&amp;CHAR(34)&amp;SUBSTITUTE(Variables!$B$46,CHAR(34),"\"&amp;CHAR(34))&amp;CHAR(34),"")</f>
        <v/>
      </c>
      <c r="D130" s="3">
        <f>IF(AND(Variables!$A$46&lt;&gt;"",Variables!$B$46&lt;&gt;""),"VARIABLE LABELS "&amp;Variables!$A$46&amp;" "&amp;CHAR(34)&amp;SUBSTITUTE(Variables!$B$46,CHAR(34),CHAR(34)&amp;CHAR(34))&amp;CHAR(34)&amp;".","")</f>
        <v/>
      </c>
    </row>
    <row r="131" spans="2:4">
      <c r="B131" s="3">
        <f>IF(AND(Variables!$A$46&lt;&gt;"",cb_x_r_42&lt;&gt;""),"val_labels(datos$"&amp;Variables!$A$46&amp;") &lt;- c("&amp;cb_x_r_42&amp;")","")</f>
        <v/>
      </c>
      <c r="D131" s="3">
        <f>IF(AND(Variables!$A$46&lt;&gt;"",cb_x_spss_42&lt;&gt;""),"VALUE LABELS "&amp;Variables!$A$46&amp;" "&amp;cb_x_spss_42&amp;".","")</f>
        <v/>
      </c>
    </row>
    <row r="132" spans="2:4">
      <c r="B132" s="3">
        <f>IF(AND(Variables!$A$46&lt;&gt;"",cb_x_faltr_42&lt;&gt;""),"na_values(datos$"&amp;Variables!$A$46&amp;") &lt;- c("&amp;cb_x_faltr_42&amp;")","")</f>
        <v/>
      </c>
      <c r="D132" s="3">
        <f>IF(AND(Variables!$A$46&lt;&gt;"",cb_x_faltspss_42&lt;&gt;""),"MISSING VALUES "&amp;Variables!$A$46&amp;" ("&amp;cb_x_faltspss_42&amp;").","")</f>
        <v/>
      </c>
    </row>
    <row r="133" spans="2:4">
      <c r="B133" s="3">
        <f>IF(AND(Variables!$A$47&lt;&gt;"",Variables!$B$47&lt;&gt;""),"var_label(datos$"&amp;Variables!$A$47&amp;") &lt;- "&amp;CHAR(34)&amp;SUBSTITUTE(Variables!$B$47,CHAR(34),"\"&amp;CHAR(34))&amp;CHAR(34),"")</f>
        <v/>
      </c>
      <c r="D133" s="3">
        <f>IF(AND(Variables!$A$47&lt;&gt;"",Variables!$B$47&lt;&gt;""),"VARIABLE LABELS "&amp;Variables!$A$47&amp;" "&amp;CHAR(34)&amp;SUBSTITUTE(Variables!$B$47,CHAR(34),CHAR(34)&amp;CHAR(34))&amp;CHAR(34)&amp;".","")</f>
        <v/>
      </c>
    </row>
    <row r="134" spans="2:4">
      <c r="B134" s="3">
        <f>IF(AND(Variables!$A$47&lt;&gt;"",cb_x_r_43&lt;&gt;""),"val_labels(datos$"&amp;Variables!$A$47&amp;") &lt;- c("&amp;cb_x_r_43&amp;")","")</f>
        <v/>
      </c>
      <c r="D134" s="3">
        <f>IF(AND(Variables!$A$47&lt;&gt;"",cb_x_spss_43&lt;&gt;""),"VALUE LABELS "&amp;Variables!$A$47&amp;" "&amp;cb_x_spss_43&amp;".","")</f>
        <v/>
      </c>
    </row>
    <row r="135" spans="2:4">
      <c r="B135" s="3">
        <f>IF(AND(Variables!$A$47&lt;&gt;"",cb_x_faltr_43&lt;&gt;""),"na_values(datos$"&amp;Variables!$A$47&amp;") &lt;- c("&amp;cb_x_faltr_43&amp;")","")</f>
        <v/>
      </c>
      <c r="D135" s="3">
        <f>IF(AND(Variables!$A$47&lt;&gt;"",cb_x_faltspss_43&lt;&gt;""),"MISSING VALUES "&amp;Variables!$A$47&amp;" ("&amp;cb_x_faltspss_43&amp;").","")</f>
        <v/>
      </c>
    </row>
    <row r="136" spans="2:4">
      <c r="B136" s="3">
        <f>IF(AND(Variables!$A$48&lt;&gt;"",Variables!$B$48&lt;&gt;""),"var_label(datos$"&amp;Variables!$A$48&amp;") &lt;- "&amp;CHAR(34)&amp;SUBSTITUTE(Variables!$B$48,CHAR(34),"\"&amp;CHAR(34))&amp;CHAR(34),"")</f>
        <v/>
      </c>
      <c r="D136" s="3">
        <f>IF(AND(Variables!$A$48&lt;&gt;"",Variables!$B$48&lt;&gt;""),"VARIABLE LABELS "&amp;Variables!$A$48&amp;" "&amp;CHAR(34)&amp;SUBSTITUTE(Variables!$B$48,CHAR(34),CHAR(34)&amp;CHAR(34))&amp;CHAR(34)&amp;".","")</f>
        <v/>
      </c>
    </row>
    <row r="137" spans="2:4">
      <c r="B137" s="3">
        <f>IF(AND(Variables!$A$48&lt;&gt;"",cb_x_r_44&lt;&gt;""),"val_labels(datos$"&amp;Variables!$A$48&amp;") &lt;- c("&amp;cb_x_r_44&amp;")","")</f>
        <v/>
      </c>
      <c r="D137" s="3">
        <f>IF(AND(Variables!$A$48&lt;&gt;"",cb_x_spss_44&lt;&gt;""),"VALUE LABELS "&amp;Variables!$A$48&amp;" "&amp;cb_x_spss_44&amp;".","")</f>
        <v/>
      </c>
    </row>
    <row r="138" spans="2:4">
      <c r="B138" s="3">
        <f>IF(AND(Variables!$A$48&lt;&gt;"",cb_x_faltr_44&lt;&gt;""),"na_values(datos$"&amp;Variables!$A$48&amp;") &lt;- c("&amp;cb_x_faltr_44&amp;")","")</f>
        <v/>
      </c>
      <c r="D138" s="3">
        <f>IF(AND(Variables!$A$48&lt;&gt;"",cb_x_faltspss_44&lt;&gt;""),"MISSING VALUES "&amp;Variables!$A$48&amp;" ("&amp;cb_x_faltspss_44&amp;").","")</f>
        <v/>
      </c>
    </row>
    <row r="139" spans="2:4">
      <c r="B139" s="3">
        <f>IF(AND(Variables!$A$49&lt;&gt;"",Variables!$B$49&lt;&gt;""),"var_label(datos$"&amp;Variables!$A$49&amp;") &lt;- "&amp;CHAR(34)&amp;SUBSTITUTE(Variables!$B$49,CHAR(34),"\"&amp;CHAR(34))&amp;CHAR(34),"")</f>
        <v/>
      </c>
      <c r="D139" s="3">
        <f>IF(AND(Variables!$A$49&lt;&gt;"",Variables!$B$49&lt;&gt;""),"VARIABLE LABELS "&amp;Variables!$A$49&amp;" "&amp;CHAR(34)&amp;SUBSTITUTE(Variables!$B$49,CHAR(34),CHAR(34)&amp;CHAR(34))&amp;CHAR(34)&amp;".","")</f>
        <v/>
      </c>
    </row>
    <row r="140" spans="2:4">
      <c r="B140" s="3">
        <f>IF(AND(Variables!$A$49&lt;&gt;"",cb_x_r_45&lt;&gt;""),"val_labels(datos$"&amp;Variables!$A$49&amp;") &lt;- c("&amp;cb_x_r_45&amp;")","")</f>
        <v/>
      </c>
      <c r="D140" s="3">
        <f>IF(AND(Variables!$A$49&lt;&gt;"",cb_x_spss_45&lt;&gt;""),"VALUE LABELS "&amp;Variables!$A$49&amp;" "&amp;cb_x_spss_45&amp;".","")</f>
        <v/>
      </c>
    </row>
    <row r="141" spans="2:4">
      <c r="B141" s="3">
        <f>IF(AND(Variables!$A$49&lt;&gt;"",cb_x_faltr_45&lt;&gt;""),"na_values(datos$"&amp;Variables!$A$49&amp;") &lt;- c("&amp;cb_x_faltr_45&amp;")","")</f>
        <v/>
      </c>
      <c r="D141" s="3">
        <f>IF(AND(Variables!$A$49&lt;&gt;"",cb_x_faltspss_45&lt;&gt;""),"MISSING VALUES "&amp;Variables!$A$49&amp;" ("&amp;cb_x_faltspss_45&amp;").","")</f>
        <v/>
      </c>
    </row>
    <row r="142" spans="2:4">
      <c r="B142" s="3">
        <f>IF(AND(Variables!$A$50&lt;&gt;"",Variables!$B$50&lt;&gt;""),"var_label(datos$"&amp;Variables!$A$50&amp;") &lt;- "&amp;CHAR(34)&amp;SUBSTITUTE(Variables!$B$50,CHAR(34),"\"&amp;CHAR(34))&amp;CHAR(34),"")</f>
        <v/>
      </c>
      <c r="D142" s="3">
        <f>IF(AND(Variables!$A$50&lt;&gt;"",Variables!$B$50&lt;&gt;""),"VARIABLE LABELS "&amp;Variables!$A$50&amp;" "&amp;CHAR(34)&amp;SUBSTITUTE(Variables!$B$50,CHAR(34),CHAR(34)&amp;CHAR(34))&amp;CHAR(34)&amp;".","")</f>
        <v/>
      </c>
    </row>
    <row r="143" spans="2:4">
      <c r="B143" s="3">
        <f>IF(AND(Variables!$A$50&lt;&gt;"",cb_x_r_46&lt;&gt;""),"val_labels(datos$"&amp;Variables!$A$50&amp;") &lt;- c("&amp;cb_x_r_46&amp;")","")</f>
        <v/>
      </c>
      <c r="D143" s="3">
        <f>IF(AND(Variables!$A$50&lt;&gt;"",cb_x_spss_46&lt;&gt;""),"VALUE LABELS "&amp;Variables!$A$50&amp;" "&amp;cb_x_spss_46&amp;".","")</f>
        <v/>
      </c>
    </row>
    <row r="144" spans="2:4">
      <c r="B144" s="3">
        <f>IF(AND(Variables!$A$50&lt;&gt;"",cb_x_faltr_46&lt;&gt;""),"na_values(datos$"&amp;Variables!$A$50&amp;") &lt;- c("&amp;cb_x_faltr_46&amp;")","")</f>
        <v/>
      </c>
      <c r="D144" s="3">
        <f>IF(AND(Variables!$A$50&lt;&gt;"",cb_x_faltspss_46&lt;&gt;""),"MISSING VALUES "&amp;Variables!$A$50&amp;" ("&amp;cb_x_faltspss_46&amp;").","")</f>
        <v/>
      </c>
    </row>
    <row r="145" spans="2:4">
      <c r="B145" s="3">
        <f>IF(AND(Variables!$A$51&lt;&gt;"",Variables!$B$51&lt;&gt;""),"var_label(datos$"&amp;Variables!$A$51&amp;") &lt;- "&amp;CHAR(34)&amp;SUBSTITUTE(Variables!$B$51,CHAR(34),"\"&amp;CHAR(34))&amp;CHAR(34),"")</f>
        <v/>
      </c>
      <c r="D145" s="3">
        <f>IF(AND(Variables!$A$51&lt;&gt;"",Variables!$B$51&lt;&gt;""),"VARIABLE LABELS "&amp;Variables!$A$51&amp;" "&amp;CHAR(34)&amp;SUBSTITUTE(Variables!$B$51,CHAR(34),CHAR(34)&amp;CHAR(34))&amp;CHAR(34)&amp;".","")</f>
        <v/>
      </c>
    </row>
    <row r="146" spans="2:4">
      <c r="B146" s="3">
        <f>IF(AND(Variables!$A$51&lt;&gt;"",cb_x_r_47&lt;&gt;""),"val_labels(datos$"&amp;Variables!$A$51&amp;") &lt;- c("&amp;cb_x_r_47&amp;")","")</f>
        <v/>
      </c>
      <c r="D146" s="3">
        <f>IF(AND(Variables!$A$51&lt;&gt;"",cb_x_spss_47&lt;&gt;""),"VALUE LABELS "&amp;Variables!$A$51&amp;" "&amp;cb_x_spss_47&amp;".","")</f>
        <v/>
      </c>
    </row>
    <row r="147" spans="2:4">
      <c r="B147" s="3">
        <f>IF(AND(Variables!$A$51&lt;&gt;"",cb_x_faltr_47&lt;&gt;""),"na_values(datos$"&amp;Variables!$A$51&amp;") &lt;- c("&amp;cb_x_faltr_47&amp;")","")</f>
        <v/>
      </c>
      <c r="D147" s="3">
        <f>IF(AND(Variables!$A$51&lt;&gt;"",cb_x_faltspss_47&lt;&gt;""),"MISSING VALUES "&amp;Variables!$A$51&amp;" ("&amp;cb_x_faltspss_47&amp;").","")</f>
        <v/>
      </c>
    </row>
    <row r="148" spans="2:4">
      <c r="B148" s="3">
        <f>IF(AND(Variables!$A$52&lt;&gt;"",Variables!$B$52&lt;&gt;""),"var_label(datos$"&amp;Variables!$A$52&amp;") &lt;- "&amp;CHAR(34)&amp;SUBSTITUTE(Variables!$B$52,CHAR(34),"\"&amp;CHAR(34))&amp;CHAR(34),"")</f>
        <v/>
      </c>
      <c r="D148" s="3">
        <f>IF(AND(Variables!$A$52&lt;&gt;"",Variables!$B$52&lt;&gt;""),"VARIABLE LABELS "&amp;Variables!$A$52&amp;" "&amp;CHAR(34)&amp;SUBSTITUTE(Variables!$B$52,CHAR(34),CHAR(34)&amp;CHAR(34))&amp;CHAR(34)&amp;".","")</f>
        <v/>
      </c>
    </row>
    <row r="149" spans="2:4">
      <c r="B149" s="3">
        <f>IF(AND(Variables!$A$52&lt;&gt;"",cb_x_r_48&lt;&gt;""),"val_labels(datos$"&amp;Variables!$A$52&amp;") &lt;- c("&amp;cb_x_r_48&amp;")","")</f>
        <v/>
      </c>
      <c r="D149" s="3">
        <f>IF(AND(Variables!$A$52&lt;&gt;"",cb_x_spss_48&lt;&gt;""),"VALUE LABELS "&amp;Variables!$A$52&amp;" "&amp;cb_x_spss_48&amp;".","")</f>
        <v/>
      </c>
    </row>
    <row r="150" spans="2:4">
      <c r="B150" s="3">
        <f>IF(AND(Variables!$A$52&lt;&gt;"",cb_x_faltr_48&lt;&gt;""),"na_values(datos$"&amp;Variables!$A$52&amp;") &lt;- c("&amp;cb_x_faltr_48&amp;")","")</f>
        <v/>
      </c>
      <c r="D150" s="3">
        <f>IF(AND(Variables!$A$52&lt;&gt;"",cb_x_faltspss_48&lt;&gt;""),"MISSING VALUES "&amp;Variables!$A$52&amp;" ("&amp;cb_x_faltspss_48&amp;").","")</f>
        <v/>
      </c>
    </row>
    <row r="151" spans="2:4">
      <c r="B151" s="3">
        <f>IF(AND(Variables!$A$53&lt;&gt;"",Variables!$B$53&lt;&gt;""),"var_label(datos$"&amp;Variables!$A$53&amp;") &lt;- "&amp;CHAR(34)&amp;SUBSTITUTE(Variables!$B$53,CHAR(34),"\"&amp;CHAR(34))&amp;CHAR(34),"")</f>
        <v/>
      </c>
      <c r="D151" s="3">
        <f>IF(AND(Variables!$A$53&lt;&gt;"",Variables!$B$53&lt;&gt;""),"VARIABLE LABELS "&amp;Variables!$A$53&amp;" "&amp;CHAR(34)&amp;SUBSTITUTE(Variables!$B$53,CHAR(34),CHAR(34)&amp;CHAR(34))&amp;CHAR(34)&amp;".","")</f>
        <v/>
      </c>
    </row>
    <row r="152" spans="2:4">
      <c r="B152" s="3">
        <f>IF(AND(Variables!$A$53&lt;&gt;"",cb_x_r_49&lt;&gt;""),"val_labels(datos$"&amp;Variables!$A$53&amp;") &lt;- c("&amp;cb_x_r_49&amp;")","")</f>
        <v/>
      </c>
      <c r="D152" s="3">
        <f>IF(AND(Variables!$A$53&lt;&gt;"",cb_x_spss_49&lt;&gt;""),"VALUE LABELS "&amp;Variables!$A$53&amp;" "&amp;cb_x_spss_49&amp;".","")</f>
        <v/>
      </c>
    </row>
    <row r="153" spans="2:4">
      <c r="B153" s="3">
        <f>IF(AND(Variables!$A$53&lt;&gt;"",cb_x_faltr_49&lt;&gt;""),"na_values(datos$"&amp;Variables!$A$53&amp;") &lt;- c("&amp;cb_x_faltr_49&amp;")","")</f>
        <v/>
      </c>
      <c r="D153" s="3">
        <f>IF(AND(Variables!$A$53&lt;&gt;"",cb_x_faltspss_49&lt;&gt;""),"MISSING VALUES "&amp;Variables!$A$53&amp;" ("&amp;cb_x_faltspss_49&amp;").","")</f>
        <v/>
      </c>
    </row>
    <row r="154" spans="2:4">
      <c r="B154" s="3">
        <f>IF(AND(Variables!$A$54&lt;&gt;"",Variables!$B$54&lt;&gt;""),"var_label(datos$"&amp;Variables!$A$54&amp;") &lt;- "&amp;CHAR(34)&amp;SUBSTITUTE(Variables!$B$54,CHAR(34),"\"&amp;CHAR(34))&amp;CHAR(34),"")</f>
        <v/>
      </c>
      <c r="D154" s="3">
        <f>IF(AND(Variables!$A$54&lt;&gt;"",Variables!$B$54&lt;&gt;""),"VARIABLE LABELS "&amp;Variables!$A$54&amp;" "&amp;CHAR(34)&amp;SUBSTITUTE(Variables!$B$54,CHAR(34),CHAR(34)&amp;CHAR(34))&amp;CHAR(34)&amp;".","")</f>
        <v/>
      </c>
    </row>
    <row r="155" spans="2:4">
      <c r="B155" s="3">
        <f>IF(AND(Variables!$A$54&lt;&gt;"",cb_x_r_50&lt;&gt;""),"val_labels(datos$"&amp;Variables!$A$54&amp;") &lt;- c("&amp;cb_x_r_50&amp;")","")</f>
        <v/>
      </c>
      <c r="D155" s="3">
        <f>IF(AND(Variables!$A$54&lt;&gt;"",cb_x_spss_50&lt;&gt;""),"VALUE LABELS "&amp;Variables!$A$54&amp;" "&amp;cb_x_spss_50&amp;".","")</f>
        <v/>
      </c>
    </row>
    <row r="156" spans="2:4">
      <c r="B156" s="3">
        <f>IF(AND(Variables!$A$54&lt;&gt;"",cb_x_faltr_50&lt;&gt;""),"na_values(datos$"&amp;Variables!$A$54&amp;") &lt;- c("&amp;cb_x_faltr_50&amp;")","")</f>
        <v/>
      </c>
      <c r="D156" s="3">
        <f>IF(AND(Variables!$A$54&lt;&gt;"",cb_x_faltspss_50&lt;&gt;""),"MISSING VALUES "&amp;Variables!$A$54&amp;" ("&amp;cb_x_faltspss_50&amp;").","")</f>
        <v/>
      </c>
    </row>
    <row r="157" spans="2:4">
      <c r="B157" s="3">
        <f>IF(AND(Variables!$A$55&lt;&gt;"",Variables!$B$55&lt;&gt;""),"var_label(datos$"&amp;Variables!$A$55&amp;") &lt;- "&amp;CHAR(34)&amp;SUBSTITUTE(Variables!$B$55,CHAR(34),"\"&amp;CHAR(34))&amp;CHAR(34),"")</f>
        <v/>
      </c>
      <c r="D157" s="3">
        <f>IF(AND(Variables!$A$55&lt;&gt;"",Variables!$B$55&lt;&gt;""),"VARIABLE LABELS "&amp;Variables!$A$55&amp;" "&amp;CHAR(34)&amp;SUBSTITUTE(Variables!$B$55,CHAR(34),CHAR(34)&amp;CHAR(34))&amp;CHAR(34)&amp;".","")</f>
        <v/>
      </c>
    </row>
    <row r="158" spans="2:4">
      <c r="B158" s="3">
        <f>IF(AND(Variables!$A$55&lt;&gt;"",cb_x_r_51&lt;&gt;""),"val_labels(datos$"&amp;Variables!$A$55&amp;") &lt;- c("&amp;cb_x_r_51&amp;")","")</f>
        <v/>
      </c>
      <c r="D158" s="3">
        <f>IF(AND(Variables!$A$55&lt;&gt;"",cb_x_spss_51&lt;&gt;""),"VALUE LABELS "&amp;Variables!$A$55&amp;" "&amp;cb_x_spss_51&amp;".","")</f>
        <v/>
      </c>
    </row>
    <row r="159" spans="2:4">
      <c r="B159" s="3">
        <f>IF(AND(Variables!$A$55&lt;&gt;"",cb_x_faltr_51&lt;&gt;""),"na_values(datos$"&amp;Variables!$A$55&amp;") &lt;- c("&amp;cb_x_faltr_51&amp;")","")</f>
        <v/>
      </c>
      <c r="D159" s="3">
        <f>IF(AND(Variables!$A$55&lt;&gt;"",cb_x_faltspss_51&lt;&gt;""),"MISSING VALUES "&amp;Variables!$A$55&amp;" ("&amp;cb_x_faltspss_51&amp;").","")</f>
        <v/>
      </c>
    </row>
    <row r="160" spans="2:4">
      <c r="B160" s="3">
        <f>IF(AND(Variables!$A$56&lt;&gt;"",Variables!$B$56&lt;&gt;""),"var_label(datos$"&amp;Variables!$A$56&amp;") &lt;- "&amp;CHAR(34)&amp;SUBSTITUTE(Variables!$B$56,CHAR(34),"\"&amp;CHAR(34))&amp;CHAR(34),"")</f>
        <v/>
      </c>
      <c r="D160" s="3">
        <f>IF(AND(Variables!$A$56&lt;&gt;"",Variables!$B$56&lt;&gt;""),"VARIABLE LABELS "&amp;Variables!$A$56&amp;" "&amp;CHAR(34)&amp;SUBSTITUTE(Variables!$B$56,CHAR(34),CHAR(34)&amp;CHAR(34))&amp;CHAR(34)&amp;".","")</f>
        <v/>
      </c>
    </row>
    <row r="161" spans="2:4">
      <c r="B161" s="3">
        <f>IF(AND(Variables!$A$56&lt;&gt;"",cb_x_r_52&lt;&gt;""),"val_labels(datos$"&amp;Variables!$A$56&amp;") &lt;- c("&amp;cb_x_r_52&amp;")","")</f>
        <v/>
      </c>
      <c r="D161" s="3">
        <f>IF(AND(Variables!$A$56&lt;&gt;"",cb_x_spss_52&lt;&gt;""),"VALUE LABELS "&amp;Variables!$A$56&amp;" "&amp;cb_x_spss_52&amp;".","")</f>
        <v/>
      </c>
    </row>
    <row r="162" spans="2:4">
      <c r="B162" s="3">
        <f>IF(AND(Variables!$A$56&lt;&gt;"",cb_x_faltr_52&lt;&gt;""),"na_values(datos$"&amp;Variables!$A$56&amp;") &lt;- c("&amp;cb_x_faltr_52&amp;")","")</f>
        <v/>
      </c>
      <c r="D162" s="3">
        <f>IF(AND(Variables!$A$56&lt;&gt;"",cb_x_faltspss_52&lt;&gt;""),"MISSING VALUES "&amp;Variables!$A$56&amp;" ("&amp;cb_x_faltspss_52&amp;").","")</f>
        <v/>
      </c>
    </row>
    <row r="163" spans="2:4">
      <c r="B163" s="3">
        <f>IF(AND(Variables!$A$57&lt;&gt;"",Variables!$B$57&lt;&gt;""),"var_label(datos$"&amp;Variables!$A$57&amp;") &lt;- "&amp;CHAR(34)&amp;SUBSTITUTE(Variables!$B$57,CHAR(34),"\"&amp;CHAR(34))&amp;CHAR(34),"")</f>
        <v/>
      </c>
      <c r="D163" s="3">
        <f>IF(AND(Variables!$A$57&lt;&gt;"",Variables!$B$57&lt;&gt;""),"VARIABLE LABELS "&amp;Variables!$A$57&amp;" "&amp;CHAR(34)&amp;SUBSTITUTE(Variables!$B$57,CHAR(34),CHAR(34)&amp;CHAR(34))&amp;CHAR(34)&amp;".","")</f>
        <v/>
      </c>
    </row>
    <row r="164" spans="2:4">
      <c r="B164" s="3">
        <f>IF(AND(Variables!$A$57&lt;&gt;"",cb_x_r_53&lt;&gt;""),"val_labels(datos$"&amp;Variables!$A$57&amp;") &lt;- c("&amp;cb_x_r_53&amp;")","")</f>
        <v/>
      </c>
      <c r="D164" s="3">
        <f>IF(AND(Variables!$A$57&lt;&gt;"",cb_x_spss_53&lt;&gt;""),"VALUE LABELS "&amp;Variables!$A$57&amp;" "&amp;cb_x_spss_53&amp;".","")</f>
        <v/>
      </c>
    </row>
    <row r="165" spans="2:4">
      <c r="B165" s="3">
        <f>IF(AND(Variables!$A$57&lt;&gt;"",cb_x_faltr_53&lt;&gt;""),"na_values(datos$"&amp;Variables!$A$57&amp;") &lt;- c("&amp;cb_x_faltr_53&amp;")","")</f>
        <v/>
      </c>
      <c r="D165" s="3">
        <f>IF(AND(Variables!$A$57&lt;&gt;"",cb_x_faltspss_53&lt;&gt;""),"MISSING VALUES "&amp;Variables!$A$57&amp;" ("&amp;cb_x_faltspss_53&amp;").","")</f>
        <v/>
      </c>
    </row>
    <row r="166" spans="2:4">
      <c r="B166" s="3">
        <f>IF(AND(Variables!$A$58&lt;&gt;"",Variables!$B$58&lt;&gt;""),"var_label(datos$"&amp;Variables!$A$58&amp;") &lt;- "&amp;CHAR(34)&amp;SUBSTITUTE(Variables!$B$58,CHAR(34),"\"&amp;CHAR(34))&amp;CHAR(34),"")</f>
        <v/>
      </c>
      <c r="D166" s="3">
        <f>IF(AND(Variables!$A$58&lt;&gt;"",Variables!$B$58&lt;&gt;""),"VARIABLE LABELS "&amp;Variables!$A$58&amp;" "&amp;CHAR(34)&amp;SUBSTITUTE(Variables!$B$58,CHAR(34),CHAR(34)&amp;CHAR(34))&amp;CHAR(34)&amp;".","")</f>
        <v/>
      </c>
    </row>
    <row r="167" spans="2:4">
      <c r="B167" s="3">
        <f>IF(AND(Variables!$A$58&lt;&gt;"",cb_x_r_54&lt;&gt;""),"val_labels(datos$"&amp;Variables!$A$58&amp;") &lt;- c("&amp;cb_x_r_54&amp;")","")</f>
        <v/>
      </c>
      <c r="D167" s="3">
        <f>IF(AND(Variables!$A$58&lt;&gt;"",cb_x_spss_54&lt;&gt;""),"VALUE LABELS "&amp;Variables!$A$58&amp;" "&amp;cb_x_spss_54&amp;".","")</f>
        <v/>
      </c>
    </row>
    <row r="168" spans="2:4">
      <c r="B168" s="3">
        <f>IF(AND(Variables!$A$58&lt;&gt;"",cb_x_faltr_54&lt;&gt;""),"na_values(datos$"&amp;Variables!$A$58&amp;") &lt;- c("&amp;cb_x_faltr_54&amp;")","")</f>
        <v/>
      </c>
      <c r="D168" s="3">
        <f>IF(AND(Variables!$A$58&lt;&gt;"",cb_x_faltspss_54&lt;&gt;""),"MISSING VALUES "&amp;Variables!$A$58&amp;" ("&amp;cb_x_faltspss_54&amp;").","")</f>
        <v/>
      </c>
    </row>
    <row r="169" spans="2:4">
      <c r="B169" s="3">
        <f>IF(AND(Variables!$A$59&lt;&gt;"",Variables!$B$59&lt;&gt;""),"var_label(datos$"&amp;Variables!$A$59&amp;") &lt;- "&amp;CHAR(34)&amp;SUBSTITUTE(Variables!$B$59,CHAR(34),"\"&amp;CHAR(34))&amp;CHAR(34),"")</f>
        <v/>
      </c>
      <c r="D169" s="3">
        <f>IF(AND(Variables!$A$59&lt;&gt;"",Variables!$B$59&lt;&gt;""),"VARIABLE LABELS "&amp;Variables!$A$59&amp;" "&amp;CHAR(34)&amp;SUBSTITUTE(Variables!$B$59,CHAR(34),CHAR(34)&amp;CHAR(34))&amp;CHAR(34)&amp;".","")</f>
        <v/>
      </c>
    </row>
    <row r="170" spans="2:4">
      <c r="B170" s="3">
        <f>IF(AND(Variables!$A$59&lt;&gt;"",cb_x_r_55&lt;&gt;""),"val_labels(datos$"&amp;Variables!$A$59&amp;") &lt;- c("&amp;cb_x_r_55&amp;")","")</f>
        <v/>
      </c>
      <c r="D170" s="3">
        <f>IF(AND(Variables!$A$59&lt;&gt;"",cb_x_spss_55&lt;&gt;""),"VALUE LABELS "&amp;Variables!$A$59&amp;" "&amp;cb_x_spss_55&amp;".","")</f>
        <v/>
      </c>
    </row>
    <row r="171" spans="2:4">
      <c r="B171" s="3">
        <f>IF(AND(Variables!$A$59&lt;&gt;"",cb_x_faltr_55&lt;&gt;""),"na_values(datos$"&amp;Variables!$A$59&amp;") &lt;- c("&amp;cb_x_faltr_55&amp;")","")</f>
        <v/>
      </c>
      <c r="D171" s="3">
        <f>IF(AND(Variables!$A$59&lt;&gt;"",cb_x_faltspss_55&lt;&gt;""),"MISSING VALUES "&amp;Variables!$A$59&amp;" ("&amp;cb_x_faltspss_55&amp;").","")</f>
        <v/>
      </c>
    </row>
    <row r="172" spans="2:4">
      <c r="B172" s="3">
        <f>IF(AND(Variables!$A$60&lt;&gt;"",Variables!$B$60&lt;&gt;""),"var_label(datos$"&amp;Variables!$A$60&amp;") &lt;- "&amp;CHAR(34)&amp;SUBSTITUTE(Variables!$B$60,CHAR(34),"\"&amp;CHAR(34))&amp;CHAR(34),"")</f>
        <v/>
      </c>
      <c r="D172" s="3">
        <f>IF(AND(Variables!$A$60&lt;&gt;"",Variables!$B$60&lt;&gt;""),"VARIABLE LABELS "&amp;Variables!$A$60&amp;" "&amp;CHAR(34)&amp;SUBSTITUTE(Variables!$B$60,CHAR(34),CHAR(34)&amp;CHAR(34))&amp;CHAR(34)&amp;".","")</f>
        <v/>
      </c>
    </row>
    <row r="173" spans="2:4">
      <c r="B173" s="3">
        <f>IF(AND(Variables!$A$60&lt;&gt;"",cb_x_r_56&lt;&gt;""),"val_labels(datos$"&amp;Variables!$A$60&amp;") &lt;- c("&amp;cb_x_r_56&amp;")","")</f>
        <v/>
      </c>
      <c r="D173" s="3">
        <f>IF(AND(Variables!$A$60&lt;&gt;"",cb_x_spss_56&lt;&gt;""),"VALUE LABELS "&amp;Variables!$A$60&amp;" "&amp;cb_x_spss_56&amp;".","")</f>
        <v/>
      </c>
    </row>
    <row r="174" spans="2:4">
      <c r="B174" s="3">
        <f>IF(AND(Variables!$A$60&lt;&gt;"",cb_x_faltr_56&lt;&gt;""),"na_values(datos$"&amp;Variables!$A$60&amp;") &lt;- c("&amp;cb_x_faltr_56&amp;")","")</f>
        <v/>
      </c>
      <c r="D174" s="3">
        <f>IF(AND(Variables!$A$60&lt;&gt;"",cb_x_faltspss_56&lt;&gt;""),"MISSING VALUES "&amp;Variables!$A$60&amp;" ("&amp;cb_x_faltspss_56&amp;").","")</f>
        <v/>
      </c>
    </row>
    <row r="175" spans="2:4">
      <c r="B175" s="3">
        <f>IF(AND(Variables!$A$61&lt;&gt;"",Variables!$B$61&lt;&gt;""),"var_label(datos$"&amp;Variables!$A$61&amp;") &lt;- "&amp;CHAR(34)&amp;SUBSTITUTE(Variables!$B$61,CHAR(34),"\"&amp;CHAR(34))&amp;CHAR(34),"")</f>
        <v/>
      </c>
      <c r="D175" s="3">
        <f>IF(AND(Variables!$A$61&lt;&gt;"",Variables!$B$61&lt;&gt;""),"VARIABLE LABELS "&amp;Variables!$A$61&amp;" "&amp;CHAR(34)&amp;SUBSTITUTE(Variables!$B$61,CHAR(34),CHAR(34)&amp;CHAR(34))&amp;CHAR(34)&amp;".","")</f>
        <v/>
      </c>
    </row>
    <row r="176" spans="2:4">
      <c r="B176" s="3">
        <f>IF(AND(Variables!$A$61&lt;&gt;"",cb_x_r_57&lt;&gt;""),"val_labels(datos$"&amp;Variables!$A$61&amp;") &lt;- c("&amp;cb_x_r_57&amp;")","")</f>
        <v/>
      </c>
      <c r="D176" s="3">
        <f>IF(AND(Variables!$A$61&lt;&gt;"",cb_x_spss_57&lt;&gt;""),"VALUE LABELS "&amp;Variables!$A$61&amp;" "&amp;cb_x_spss_57&amp;".","")</f>
        <v/>
      </c>
    </row>
    <row r="177" spans="2:4">
      <c r="B177" s="3">
        <f>IF(AND(Variables!$A$61&lt;&gt;"",cb_x_faltr_57&lt;&gt;""),"na_values(datos$"&amp;Variables!$A$61&amp;") &lt;- c("&amp;cb_x_faltr_57&amp;")","")</f>
        <v/>
      </c>
      <c r="D177" s="3">
        <f>IF(AND(Variables!$A$61&lt;&gt;"",cb_x_faltspss_57&lt;&gt;""),"MISSING VALUES "&amp;Variables!$A$61&amp;" ("&amp;cb_x_faltspss_57&amp;").","")</f>
        <v/>
      </c>
    </row>
    <row r="178" spans="2:4">
      <c r="B178" s="3">
        <f>IF(AND(Variables!$A$62&lt;&gt;"",Variables!$B$62&lt;&gt;""),"var_label(datos$"&amp;Variables!$A$62&amp;") &lt;- "&amp;CHAR(34)&amp;SUBSTITUTE(Variables!$B$62,CHAR(34),"\"&amp;CHAR(34))&amp;CHAR(34),"")</f>
        <v/>
      </c>
      <c r="D178" s="3">
        <f>IF(AND(Variables!$A$62&lt;&gt;"",Variables!$B$62&lt;&gt;""),"VARIABLE LABELS "&amp;Variables!$A$62&amp;" "&amp;CHAR(34)&amp;SUBSTITUTE(Variables!$B$62,CHAR(34),CHAR(34)&amp;CHAR(34))&amp;CHAR(34)&amp;".","")</f>
        <v/>
      </c>
    </row>
    <row r="179" spans="2:4">
      <c r="B179" s="3">
        <f>IF(AND(Variables!$A$62&lt;&gt;"",cb_x_r_58&lt;&gt;""),"val_labels(datos$"&amp;Variables!$A$62&amp;") &lt;- c("&amp;cb_x_r_58&amp;")","")</f>
        <v/>
      </c>
      <c r="D179" s="3">
        <f>IF(AND(Variables!$A$62&lt;&gt;"",cb_x_spss_58&lt;&gt;""),"VALUE LABELS "&amp;Variables!$A$62&amp;" "&amp;cb_x_spss_58&amp;".","")</f>
        <v/>
      </c>
    </row>
    <row r="180" spans="2:4">
      <c r="B180" s="3">
        <f>IF(AND(Variables!$A$62&lt;&gt;"",cb_x_faltr_58&lt;&gt;""),"na_values(datos$"&amp;Variables!$A$62&amp;") &lt;- c("&amp;cb_x_faltr_58&amp;")","")</f>
        <v/>
      </c>
      <c r="D180" s="3">
        <f>IF(AND(Variables!$A$62&lt;&gt;"",cb_x_faltspss_58&lt;&gt;""),"MISSING VALUES "&amp;Variables!$A$62&amp;" ("&amp;cb_x_faltspss_58&amp;").","")</f>
        <v/>
      </c>
    </row>
    <row r="181" spans="2:4">
      <c r="B181" s="3">
        <f>IF(AND(Variables!$A$63&lt;&gt;"",Variables!$B$63&lt;&gt;""),"var_label(datos$"&amp;Variables!$A$63&amp;") &lt;- "&amp;CHAR(34)&amp;SUBSTITUTE(Variables!$B$63,CHAR(34),"\"&amp;CHAR(34))&amp;CHAR(34),"")</f>
        <v/>
      </c>
      <c r="D181" s="3">
        <f>IF(AND(Variables!$A$63&lt;&gt;"",Variables!$B$63&lt;&gt;""),"VARIABLE LABELS "&amp;Variables!$A$63&amp;" "&amp;CHAR(34)&amp;SUBSTITUTE(Variables!$B$63,CHAR(34),CHAR(34)&amp;CHAR(34))&amp;CHAR(34)&amp;".","")</f>
        <v/>
      </c>
    </row>
    <row r="182" spans="2:4">
      <c r="B182" s="3">
        <f>IF(AND(Variables!$A$63&lt;&gt;"",cb_x_r_59&lt;&gt;""),"val_labels(datos$"&amp;Variables!$A$63&amp;") &lt;- c("&amp;cb_x_r_59&amp;")","")</f>
        <v/>
      </c>
      <c r="D182" s="3">
        <f>IF(AND(Variables!$A$63&lt;&gt;"",cb_x_spss_59&lt;&gt;""),"VALUE LABELS "&amp;Variables!$A$63&amp;" "&amp;cb_x_spss_59&amp;".","")</f>
        <v/>
      </c>
    </row>
    <row r="183" spans="2:4">
      <c r="B183" s="3">
        <f>IF(AND(Variables!$A$63&lt;&gt;"",cb_x_faltr_59&lt;&gt;""),"na_values(datos$"&amp;Variables!$A$63&amp;") &lt;- c("&amp;cb_x_faltr_59&amp;")","")</f>
        <v/>
      </c>
      <c r="D183" s="3">
        <f>IF(AND(Variables!$A$63&lt;&gt;"",cb_x_faltspss_59&lt;&gt;""),"MISSING VALUES "&amp;Variables!$A$63&amp;" ("&amp;cb_x_faltspss_59&amp;").","")</f>
        <v/>
      </c>
    </row>
    <row r="184" spans="2:4">
      <c r="B184" s="3">
        <f>IF(AND(Variables!$A$64&lt;&gt;"",Variables!$B$64&lt;&gt;""),"var_label(datos$"&amp;Variables!$A$64&amp;") &lt;- "&amp;CHAR(34)&amp;SUBSTITUTE(Variables!$B$64,CHAR(34),"\"&amp;CHAR(34))&amp;CHAR(34),"")</f>
        <v/>
      </c>
      <c r="D184" s="3">
        <f>IF(AND(Variables!$A$64&lt;&gt;"",Variables!$B$64&lt;&gt;""),"VARIABLE LABELS "&amp;Variables!$A$64&amp;" "&amp;CHAR(34)&amp;SUBSTITUTE(Variables!$B$64,CHAR(34),CHAR(34)&amp;CHAR(34))&amp;CHAR(34)&amp;".","")</f>
        <v/>
      </c>
    </row>
    <row r="185" spans="2:4">
      <c r="B185" s="3">
        <f>IF(AND(Variables!$A$64&lt;&gt;"",cb_x_r_60&lt;&gt;""),"val_labels(datos$"&amp;Variables!$A$64&amp;") &lt;- c("&amp;cb_x_r_60&amp;")","")</f>
        <v/>
      </c>
      <c r="D185" s="3">
        <f>IF(AND(Variables!$A$64&lt;&gt;"",cb_x_spss_60&lt;&gt;""),"VALUE LABELS "&amp;Variables!$A$64&amp;" "&amp;cb_x_spss_60&amp;".","")</f>
        <v/>
      </c>
    </row>
    <row r="186" spans="2:4">
      <c r="B186" s="3">
        <f>IF(AND(Variables!$A$64&lt;&gt;"",cb_x_faltr_60&lt;&gt;""),"na_values(datos$"&amp;Variables!$A$64&amp;") &lt;- c("&amp;cb_x_faltr_60&amp;")","")</f>
        <v/>
      </c>
      <c r="D186" s="3">
        <f>IF(AND(Variables!$A$64&lt;&gt;"",cb_x_faltspss_60&lt;&gt;""),"MISSING VALUES "&amp;Variables!$A$64&amp;" ("&amp;cb_x_faltspss_60&amp;").","")</f>
        <v/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1:D71"/>
  <sheetViews>
    <sheetView showGridLines="0" workbookViewId="0">
      <pane ySplit="11" topLeftCell="A12" activePane="bottomLeft" state="frozen"/>
      <selection pane="bottomLeft"/>
    </sheetView>
  </sheetViews>
  <sheetFormatPr defaultRowHeight="15"/>
  <cols>
    <col min="1" max="1" width="2.7109375" customWidth="1"/>
    <col min="2" max="2" width="40.7109375" customWidth="1"/>
    <col min="3" max="3" width="14.7109375" customWidth="1"/>
    <col min="4" max="4" width="60.7109375" customWidth="1"/>
  </cols>
  <sheetData>
    <row r="1" spans="2:4">
      <c r="B1" s="1" t="s">
        <v>122</v>
      </c>
    </row>
    <row r="2" spans="2:4">
      <c r="B2" s="2" t="s">
        <v>123</v>
      </c>
    </row>
    <row r="4" spans="2:4">
      <c r="B4" s="5" t="s">
        <v>124</v>
      </c>
      <c r="C4" s="11">
        <f>SUMPRODUCT(--(cb_nombres&lt;&gt;""))</f>
        <v>13.0</v>
      </c>
    </row>
    <row r="5" spans="2:4">
      <c r="B5" s="5" t="s">
        <v>125</v>
      </c>
      <c r="C5" s="11">
        <f>SUMPRODUCT((cb_nombres&lt;&gt;"")*(cb_etiquetas&lt;&gt;""))</f>
        <v>13.0</v>
      </c>
    </row>
    <row r="6" spans="2:4">
      <c r="B6" s="5" t="s">
        <v>126</v>
      </c>
      <c r="C6" s="11">
        <f>SUMPRODUCT((cb_nombres&lt;&gt;"")*(cb_preguntas&lt;&gt;""))</f>
        <v>9.0</v>
      </c>
    </row>
    <row r="7" spans="2:4">
      <c r="B7" s="5" t="s">
        <v>127</v>
      </c>
      <c r="C7" s="11">
        <f>SUMPRODUCT((cb_nombres&lt;&gt;"")*(cb_lista_valores&lt;&gt;"")*(cb_tipos="Categoría (código)"))</f>
        <v>5.0</v>
      </c>
    </row>
    <row r="8" spans="2:4">
      <c r="B8" s="5" t="s">
        <v>128</v>
      </c>
      <c r="C8" s="11">
        <f>SUMPRODUCT(--(Control!$D$12:$D$71&lt;&gt;""))</f>
        <v>0.0</v>
      </c>
    </row>
    <row r="10" spans="2:4">
      <c r="B10" s="4" t="s">
        <v>129</v>
      </c>
    </row>
    <row r="11" spans="2:4">
      <c r="B11" s="9" t="s">
        <v>130</v>
      </c>
      <c r="C11" s="9" t="s">
        <v>131</v>
      </c>
      <c r="D11" s="9" t="s">
        <v>132</v>
      </c>
    </row>
    <row r="12" spans="2:4">
      <c r="B12" s="5" t="str">
        <f>IF(Variables!$A$5="","",Variables!$A$5)</f>
        <v>id</v>
      </c>
      <c r="C12" s="5" t="str">
        <f>IF(Variables!$A$5="","",IF(D12="","Bien","Revisar"))</f>
        <v>Bien</v>
      </c>
      <c r="D12" s="12">
        <f>IF(Variables!$A$5="","",IF(COUNTIF(cb_nombres,Variables!$A$5)&gt;1,"El nombre está repetido",IF(LEN(Variables!$A$5)&gt;32,"El nombre pasa de 32 caracteres",IF(SUMPRODUCT(--ISERROR(FIND(MID(Variables!$A$5,ROW(INDIRECT("1:"&amp;LEN(Variables!$A$5))),1),"abcdefghijklmnopqrstuvwxyzABCDEFGHIJKLMNOPQRSTUVWXYZ0123456789_.")))&gt;0,"El nombre tiene espacios, tildes o signos que R y SPSS no aceptan",IF(NOT(ISERROR(FIND(LEFT(Variables!$A$5,1),"0123456789_."))),"El nombre tiene que empezar con una letra",IF(Variables!$B$5="","Falta la etiqueta",IF(Variables!$D$5="","Falta el tipo",IF(AND(Variables!$D$5="Categoría (código)",Variables!$E$5=""),"Falta la lista de códigos",IF(AND(Variables!$E$5&lt;&gt;"",cb_p_cuantos_1=0,Variables!$D$5="Categoría (código)"),"Los códigos no tienen etiqueta: «1=Varón; 2=Mujer»","")))))))))</f>
        <v/>
      </c>
    </row>
    <row r="13" spans="2:4">
      <c r="B13" s="5" t="str">
        <f>IF(Variables!$A$6="","",Variables!$A$6)</f>
        <v>fecha</v>
      </c>
      <c r="C13" s="5" t="str">
        <f>IF(Variables!$A$6="","",IF(D13="","Bien","Revisar"))</f>
        <v>Bien</v>
      </c>
      <c r="D13" s="12">
        <f>IF(Variables!$A$6="","",IF(COUNTIF(cb_nombres,Variables!$A$6)&gt;1,"El nombre está repetido",IF(LEN(Variables!$A$6)&gt;32,"El nombre pasa de 32 caracteres",IF(SUMPRODUCT(--ISERROR(FIND(MID(Variables!$A$6,ROW(INDIRECT("1:"&amp;LEN(Variables!$A$6))),1),"abcdefghijklmnopqrstuvwxyzABCDEFGHIJKLMNOPQRSTUVWXYZ0123456789_.")))&gt;0,"El nombre tiene espacios, tildes o signos que R y SPSS no aceptan",IF(NOT(ISERROR(FIND(LEFT(Variables!$A$6,1),"0123456789_."))),"El nombre tiene que empezar con una letra",IF(Variables!$B$6="","Falta la etiqueta",IF(Variables!$D$6="","Falta el tipo",IF(AND(Variables!$D$6="Categoría (código)",Variables!$E$6=""),"Falta la lista de códigos",IF(AND(Variables!$E$6&lt;&gt;"",cb_p_cuantos_2=0,Variables!$D$6="Categoría (código)"),"Los códigos no tienen etiqueta: «1=Varón; 2=Mujer»","")))))))))</f>
        <v/>
      </c>
    </row>
    <row r="14" spans="2:4">
      <c r="B14" s="5" t="str">
        <f>IF(Variables!$A$7="","",Variables!$A$7)</f>
        <v>localidad</v>
      </c>
      <c r="C14" s="5" t="str">
        <f>IF(Variables!$A$7="","",IF(D14="","Bien","Revisar"))</f>
        <v>Bien</v>
      </c>
      <c r="D14" s="12">
        <f>IF(Variables!$A$7="","",IF(COUNTIF(cb_nombres,Variables!$A$7)&gt;1,"El nombre está repetido",IF(LEN(Variables!$A$7)&gt;32,"El nombre pasa de 32 caracteres",IF(SUMPRODUCT(--ISERROR(FIND(MID(Variables!$A$7,ROW(INDIRECT("1:"&amp;LEN(Variables!$A$7))),1),"abcdefghijklmnopqrstuvwxyzABCDEFGHIJKLMNOPQRSTUVWXYZ0123456789_.")))&gt;0,"El nombre tiene espacios, tildes o signos que R y SPSS no aceptan",IF(NOT(ISERROR(FIND(LEFT(Variables!$A$7,1),"0123456789_."))),"El nombre tiene que empezar con una letra",IF(Variables!$B$7="","Falta la etiqueta",IF(Variables!$D$7="","Falta el tipo",IF(AND(Variables!$D$7="Categoría (código)",Variables!$E$7=""),"Falta la lista de códigos",IF(AND(Variables!$E$7&lt;&gt;"",cb_p_cuantos_3=0,Variables!$D$7="Categoría (código)"),"Los códigos no tienen etiqueta: «1=Varón; 2=Mujer»","")))))))))</f>
        <v/>
      </c>
    </row>
    <row r="15" spans="2:4">
      <c r="B15" s="5" t="str">
        <f>IF(Variables!$A$8="","",Variables!$A$8)</f>
        <v>sexo</v>
      </c>
      <c r="C15" s="5" t="str">
        <f>IF(Variables!$A$8="","",IF(D15="","Bien","Revisar"))</f>
        <v>Bien</v>
      </c>
      <c r="D15" s="12">
        <f>IF(Variables!$A$8="","",IF(COUNTIF(cb_nombres,Variables!$A$8)&gt;1,"El nombre está repetido",IF(LEN(Variables!$A$8)&gt;32,"El nombre pasa de 32 caracteres",IF(SUMPRODUCT(--ISERROR(FIND(MID(Variables!$A$8,ROW(INDIRECT("1:"&amp;LEN(Variables!$A$8))),1),"abcdefghijklmnopqrstuvwxyzABCDEFGHIJKLMNOPQRSTUVWXYZ0123456789_.")))&gt;0,"El nombre tiene espacios, tildes o signos que R y SPSS no aceptan",IF(NOT(ISERROR(FIND(LEFT(Variables!$A$8,1),"0123456789_."))),"El nombre tiene que empezar con una letra",IF(Variables!$B$8="","Falta la etiqueta",IF(Variables!$D$8="","Falta el tipo",IF(AND(Variables!$D$8="Categoría (código)",Variables!$E$8=""),"Falta la lista de códigos",IF(AND(Variables!$E$8&lt;&gt;"",cb_p_cuantos_4=0,Variables!$D$8="Categoría (código)"),"Los códigos no tienen etiqueta: «1=Varón; 2=Mujer»","")))))))))</f>
        <v/>
      </c>
    </row>
    <row r="16" spans="2:4">
      <c r="B16" s="5" t="str">
        <f>IF(Variables!$A$9="","",Variables!$A$9)</f>
        <v>edad</v>
      </c>
      <c r="C16" s="5" t="str">
        <f>IF(Variables!$A$9="","",IF(D16="","Bien","Revisar"))</f>
        <v>Bien</v>
      </c>
      <c r="D16" s="12">
        <f>IF(Variables!$A$9="","",IF(COUNTIF(cb_nombres,Variables!$A$9)&gt;1,"El nombre está repetido",IF(LEN(Variables!$A$9)&gt;32,"El nombre pasa de 32 caracteres",IF(SUMPRODUCT(--ISERROR(FIND(MID(Variables!$A$9,ROW(INDIRECT("1:"&amp;LEN(Variables!$A$9))),1),"abcdefghijklmnopqrstuvwxyzABCDEFGHIJKLMNOPQRSTUVWXYZ0123456789_.")))&gt;0,"El nombre tiene espacios, tildes o signos que R y SPSS no aceptan",IF(NOT(ISERROR(FIND(LEFT(Variables!$A$9,1),"0123456789_."))),"El nombre tiene que empezar con una letra",IF(Variables!$B$9="","Falta la etiqueta",IF(Variables!$D$9="","Falta el tipo",IF(AND(Variables!$D$9="Categoría (código)",Variables!$E$9=""),"Falta la lista de códigos",IF(AND(Variables!$E$9&lt;&gt;"",cb_p_cuantos_5=0,Variables!$D$9="Categoría (código)"),"Los códigos no tienen etiqueta: «1=Varón; 2=Mujer»","")))))))))</f>
        <v/>
      </c>
    </row>
    <row r="17" spans="2:4">
      <c r="B17" s="5" t="str">
        <f>IF(Variables!$A$10="","",Variables!$A$10)</f>
        <v>origen</v>
      </c>
      <c r="C17" s="5" t="str">
        <f>IF(Variables!$A$10="","",IF(D17="","Bien","Revisar"))</f>
        <v>Bien</v>
      </c>
      <c r="D17" s="12">
        <f>IF(Variables!$A$10="","",IF(COUNTIF(cb_nombres,Variables!$A$10)&gt;1,"El nombre está repetido",IF(LEN(Variables!$A$10)&gt;32,"El nombre pasa de 32 caracteres",IF(SUMPRODUCT(--ISERROR(FIND(MID(Variables!$A$10,ROW(INDIRECT("1:"&amp;LEN(Variables!$A$10))),1),"abcdefghijklmnopqrstuvwxyzABCDEFGHIJKLMNOPQRSTUVWXYZ0123456789_.")))&gt;0,"El nombre tiene espacios, tildes o signos que R y SPSS no aceptan",IF(NOT(ISERROR(FIND(LEFT(Variables!$A$10,1),"0123456789_."))),"El nombre tiene que empezar con una letra",IF(Variables!$B$10="","Falta la etiqueta",IF(Variables!$D$10="","Falta el tipo",IF(AND(Variables!$D$10="Categoría (código)",Variables!$E$10=""),"Falta la lista de códigos",IF(AND(Variables!$E$10&lt;&gt;"",cb_p_cuantos_6=0,Variables!$D$10="Categoría (código)"),"Los códigos no tienen etiqueta: «1=Varón; 2=Mujer»","")))))))))</f>
        <v/>
      </c>
    </row>
    <row r="18" spans="2:4">
      <c r="B18" s="5" t="str">
        <f>IF(Variables!$A$11="","",Variables!$A$11)</f>
        <v>noches</v>
      </c>
      <c r="C18" s="5" t="str">
        <f>IF(Variables!$A$11="","",IF(D18="","Bien","Revisar"))</f>
        <v>Bien</v>
      </c>
      <c r="D18" s="12">
        <f>IF(Variables!$A$11="","",IF(COUNTIF(cb_nombres,Variables!$A$11)&gt;1,"El nombre está repetido",IF(LEN(Variables!$A$11)&gt;32,"El nombre pasa de 32 caracteres",IF(SUMPRODUCT(--ISERROR(FIND(MID(Variables!$A$11,ROW(INDIRECT("1:"&amp;LEN(Variables!$A$11))),1),"abcdefghijklmnopqrstuvwxyzABCDEFGHIJKLMNOPQRSTUVWXYZ0123456789_.")))&gt;0,"El nombre tiene espacios, tildes o signos que R y SPSS no aceptan",IF(NOT(ISERROR(FIND(LEFT(Variables!$A$11,1),"0123456789_."))),"El nombre tiene que empezar con una letra",IF(Variables!$B$11="","Falta la etiqueta",IF(Variables!$D$11="","Falta el tipo",IF(AND(Variables!$D$11="Categoría (código)",Variables!$E$11=""),"Falta la lista de códigos",IF(AND(Variables!$E$11&lt;&gt;"",cb_p_cuantos_7=0,Variables!$D$11="Categoría (código)"),"Los códigos no tienen etiqueta: «1=Varón; 2=Mujer»","")))))))))</f>
        <v/>
      </c>
    </row>
    <row r="19" spans="2:4">
      <c r="B19" s="5" t="str">
        <f>IF(Variables!$A$12="","",Variables!$A$12)</f>
        <v>gasto</v>
      </c>
      <c r="C19" s="5" t="str">
        <f>IF(Variables!$A$12="","",IF(D19="","Bien","Revisar"))</f>
        <v>Bien</v>
      </c>
      <c r="D19" s="12">
        <f>IF(Variables!$A$12="","",IF(COUNTIF(cb_nombres,Variables!$A$12)&gt;1,"El nombre está repetido",IF(LEN(Variables!$A$12)&gt;32,"El nombre pasa de 32 caracteres",IF(SUMPRODUCT(--ISERROR(FIND(MID(Variables!$A$12,ROW(INDIRECT("1:"&amp;LEN(Variables!$A$12))),1),"abcdefghijklmnopqrstuvwxyzABCDEFGHIJKLMNOPQRSTUVWXYZ0123456789_.")))&gt;0,"El nombre tiene espacios, tildes o signos que R y SPSS no aceptan",IF(NOT(ISERROR(FIND(LEFT(Variables!$A$12,1),"0123456789_."))),"El nombre tiene que empezar con una letra",IF(Variables!$B$12="","Falta la etiqueta",IF(Variables!$D$12="","Falta el tipo",IF(AND(Variables!$D$12="Categoría (código)",Variables!$E$12=""),"Falta la lista de códigos",IF(AND(Variables!$E$12&lt;&gt;"",cb_p_cuantos_8=0,Variables!$D$12="Categoría (código)"),"Los códigos no tienen etiqueta: «1=Varón; 2=Mujer»","")))))))))</f>
        <v/>
      </c>
    </row>
    <row r="20" spans="2:4">
      <c r="B20" s="5" t="str">
        <f>IF(Variables!$A$13="","",Variables!$A$13)</f>
        <v>alojamiento</v>
      </c>
      <c r="C20" s="5" t="str">
        <f>IF(Variables!$A$13="","",IF(D20="","Bien","Revisar"))</f>
        <v>Bien</v>
      </c>
      <c r="D20" s="12">
        <f>IF(Variables!$A$13="","",IF(COUNTIF(cb_nombres,Variables!$A$13)&gt;1,"El nombre está repetido",IF(LEN(Variables!$A$13)&gt;32,"El nombre pasa de 32 caracteres",IF(SUMPRODUCT(--ISERROR(FIND(MID(Variables!$A$13,ROW(INDIRECT("1:"&amp;LEN(Variables!$A$13))),1),"abcdefghijklmnopqrstuvwxyzABCDEFGHIJKLMNOPQRSTUVWXYZ0123456789_.")))&gt;0,"El nombre tiene espacios, tildes o signos que R y SPSS no aceptan",IF(NOT(ISERROR(FIND(LEFT(Variables!$A$13,1),"0123456789_."))),"El nombre tiene que empezar con una letra",IF(Variables!$B$13="","Falta la etiqueta",IF(Variables!$D$13="","Falta el tipo",IF(AND(Variables!$D$13="Categoría (código)",Variables!$E$13=""),"Falta la lista de códigos",IF(AND(Variables!$E$13&lt;&gt;"",cb_p_cuantos_9=0,Variables!$D$13="Categoría (código)"),"Los códigos no tienen etiqueta: «1=Varón; 2=Mujer»","")))))))))</f>
        <v/>
      </c>
    </row>
    <row r="21" spans="2:4">
      <c r="B21" s="5" t="str">
        <f>IF(Variables!$A$14="","",Variables!$A$14)</f>
        <v>motivo</v>
      </c>
      <c r="C21" s="5" t="str">
        <f>IF(Variables!$A$14="","",IF(D21="","Bien","Revisar"))</f>
        <v>Bien</v>
      </c>
      <c r="D21" s="12">
        <f>IF(Variables!$A$14="","",IF(COUNTIF(cb_nombres,Variables!$A$14)&gt;1,"El nombre está repetido",IF(LEN(Variables!$A$14)&gt;32,"El nombre pasa de 32 caracteres",IF(SUMPRODUCT(--ISERROR(FIND(MID(Variables!$A$14,ROW(INDIRECT("1:"&amp;LEN(Variables!$A$14))),1),"abcdefghijklmnopqrstuvwxyzABCDEFGHIJKLMNOPQRSTUVWXYZ0123456789_.")))&gt;0,"El nombre tiene espacios, tildes o signos que R y SPSS no aceptan",IF(NOT(ISERROR(FIND(LEFT(Variables!$A$14,1),"0123456789_."))),"El nombre tiene que empezar con una letra",IF(Variables!$B$14="","Falta la etiqueta",IF(Variables!$D$14="","Falta el tipo",IF(AND(Variables!$D$14="Categoría (código)",Variables!$E$14=""),"Falta la lista de códigos",IF(AND(Variables!$E$14&lt;&gt;"",cb_p_cuantos_10=0,Variables!$D$14="Categoría (código)"),"Los códigos no tienen etiqueta: «1=Varón; 2=Mujer»","")))))))))</f>
        <v/>
      </c>
    </row>
    <row r="22" spans="2:4">
      <c r="B22" s="5" t="str">
        <f>IF(Variables!$A$15="","",Variables!$A$15)</f>
        <v>satisfaccion</v>
      </c>
      <c r="C22" s="5" t="str">
        <f>IF(Variables!$A$15="","",IF(D22="","Bien","Revisar"))</f>
        <v>Bien</v>
      </c>
      <c r="D22" s="12">
        <f>IF(Variables!$A$15="","",IF(COUNTIF(cb_nombres,Variables!$A$15)&gt;1,"El nombre está repetido",IF(LEN(Variables!$A$15)&gt;32,"El nombre pasa de 32 caracteres",IF(SUMPRODUCT(--ISERROR(FIND(MID(Variables!$A$15,ROW(INDIRECT("1:"&amp;LEN(Variables!$A$15))),1),"abcdefghijklmnopqrstuvwxyzABCDEFGHIJKLMNOPQRSTUVWXYZ0123456789_.")))&gt;0,"El nombre tiene espacios, tildes o signos que R y SPSS no aceptan",IF(NOT(ISERROR(FIND(LEFT(Variables!$A$15,1),"0123456789_."))),"El nombre tiene que empezar con una letra",IF(Variables!$B$15="","Falta la etiqueta",IF(Variables!$D$15="","Falta el tipo",IF(AND(Variables!$D$15="Categoría (código)",Variables!$E$15=""),"Falta la lista de códigos",IF(AND(Variables!$E$15&lt;&gt;"",cb_p_cuantos_11=0,Variables!$D$15="Categoría (código)"),"Los códigos no tienen etiqueta: «1=Varón; 2=Mujer»","")))))))))</f>
        <v/>
      </c>
    </row>
    <row r="23" spans="2:4">
      <c r="B23" s="5" t="str">
        <f>IF(Variables!$A$16="","",Variables!$A$16)</f>
        <v>volveria</v>
      </c>
      <c r="C23" s="5" t="str">
        <f>IF(Variables!$A$16="","",IF(D23="","Bien","Revisar"))</f>
        <v>Bien</v>
      </c>
      <c r="D23" s="12">
        <f>IF(Variables!$A$16="","",IF(COUNTIF(cb_nombres,Variables!$A$16)&gt;1,"El nombre está repetido",IF(LEN(Variables!$A$16)&gt;32,"El nombre pasa de 32 caracteres",IF(SUMPRODUCT(--ISERROR(FIND(MID(Variables!$A$16,ROW(INDIRECT("1:"&amp;LEN(Variables!$A$16))),1),"abcdefghijklmnopqrstuvwxyzABCDEFGHIJKLMNOPQRSTUVWXYZ0123456789_.")))&gt;0,"El nombre tiene espacios, tildes o signos que R y SPSS no aceptan",IF(NOT(ISERROR(FIND(LEFT(Variables!$A$16,1),"0123456789_."))),"El nombre tiene que empezar con una letra",IF(Variables!$B$16="","Falta la etiqueta",IF(Variables!$D$16="","Falta el tipo",IF(AND(Variables!$D$16="Categoría (código)",Variables!$E$16=""),"Falta la lista de códigos",IF(AND(Variables!$E$16&lt;&gt;"",cb_p_cuantos_12=0,Variables!$D$16="Categoría (código)"),"Los códigos no tienen etiqueta: «1=Varón; 2=Mujer»","")))))))))</f>
        <v/>
      </c>
    </row>
    <row r="24" spans="2:4">
      <c r="B24" s="5" t="str">
        <f>IF(Variables!$A$17="","",Variables!$A$17)</f>
        <v>gasto_diario</v>
      </c>
      <c r="C24" s="5" t="str">
        <f>IF(Variables!$A$17="","",IF(D24="","Bien","Revisar"))</f>
        <v>Bien</v>
      </c>
      <c r="D24" s="12">
        <f>IF(Variables!$A$17="","",IF(COUNTIF(cb_nombres,Variables!$A$17)&gt;1,"El nombre está repetido",IF(LEN(Variables!$A$17)&gt;32,"El nombre pasa de 32 caracteres",IF(SUMPRODUCT(--ISERROR(FIND(MID(Variables!$A$17,ROW(INDIRECT("1:"&amp;LEN(Variables!$A$17))),1),"abcdefghijklmnopqrstuvwxyzABCDEFGHIJKLMNOPQRSTUVWXYZ0123456789_.")))&gt;0,"El nombre tiene espacios, tildes o signos que R y SPSS no aceptan",IF(NOT(ISERROR(FIND(LEFT(Variables!$A$17,1),"0123456789_."))),"El nombre tiene que empezar con una letra",IF(Variables!$B$17="","Falta la etiqueta",IF(Variables!$D$17="","Falta el tipo",IF(AND(Variables!$D$17="Categoría (código)",Variables!$E$17=""),"Falta la lista de códigos",IF(AND(Variables!$E$17&lt;&gt;"",cb_p_cuantos_13=0,Variables!$D$17="Categoría (código)"),"Los códigos no tienen etiqueta: «1=Varón; 2=Mujer»","")))))))))</f>
        <v/>
      </c>
    </row>
    <row r="25" spans="2:4">
      <c r="B25" s="5">
        <f>IF(Variables!$A$18="","",Variables!$A$18)</f>
        <v/>
      </c>
      <c r="C25" s="5">
        <f>IF(Variables!$A$18="","",IF(D25="","Bien","Revisar"))</f>
        <v/>
      </c>
      <c r="D25" s="12">
        <f>IF(Variables!$A$18="","",IF(COUNTIF(cb_nombres,Variables!$A$18)&gt;1,"El nombre está repetido",IF(LEN(Variables!$A$18)&gt;32,"El nombre pasa de 32 caracteres",IF(SUMPRODUCT(--ISERROR(FIND(MID(Variables!$A$18,ROW(INDIRECT("1:"&amp;LEN(Variables!$A$18))),1),"abcdefghijklmnopqrstuvwxyzABCDEFGHIJKLMNOPQRSTUVWXYZ0123456789_.")))&gt;0,"El nombre tiene espacios, tildes o signos que R y SPSS no aceptan",IF(NOT(ISERROR(FIND(LEFT(Variables!$A$18,1),"0123456789_."))),"El nombre tiene que empezar con una letra",IF(Variables!$B$18="","Falta la etiqueta",IF(Variables!$D$18="","Falta el tipo",IF(AND(Variables!$D$18="Categoría (código)",Variables!$E$18=""),"Falta la lista de códigos",IF(AND(Variables!$E$18&lt;&gt;"",cb_p_cuantos_14=0,Variables!$D$18="Categoría (código)"),"Los códigos no tienen etiqueta: «1=Varón; 2=Mujer»","")))))))))</f>
        <v/>
      </c>
    </row>
    <row r="26" spans="2:4">
      <c r="B26" s="5">
        <f>IF(Variables!$A$19="","",Variables!$A$19)</f>
        <v/>
      </c>
      <c r="C26" s="5">
        <f>IF(Variables!$A$19="","",IF(D26="","Bien","Revisar"))</f>
        <v/>
      </c>
      <c r="D26" s="12">
        <f>IF(Variables!$A$19="","",IF(COUNTIF(cb_nombres,Variables!$A$19)&gt;1,"El nombre está repetido",IF(LEN(Variables!$A$19)&gt;32,"El nombre pasa de 32 caracteres",IF(SUMPRODUCT(--ISERROR(FIND(MID(Variables!$A$19,ROW(INDIRECT("1:"&amp;LEN(Variables!$A$19))),1),"abcdefghijklmnopqrstuvwxyzABCDEFGHIJKLMNOPQRSTUVWXYZ0123456789_.")))&gt;0,"El nombre tiene espacios, tildes o signos que R y SPSS no aceptan",IF(NOT(ISERROR(FIND(LEFT(Variables!$A$19,1),"0123456789_."))),"El nombre tiene que empezar con una letra",IF(Variables!$B$19="","Falta la etiqueta",IF(Variables!$D$19="","Falta el tipo",IF(AND(Variables!$D$19="Categoría (código)",Variables!$E$19=""),"Falta la lista de códigos",IF(AND(Variables!$E$19&lt;&gt;"",cb_p_cuantos_15=0,Variables!$D$19="Categoría (código)"),"Los códigos no tienen etiqueta: «1=Varón; 2=Mujer»","")))))))))</f>
        <v/>
      </c>
    </row>
    <row r="27" spans="2:4">
      <c r="B27" s="5">
        <f>IF(Variables!$A$20="","",Variables!$A$20)</f>
        <v/>
      </c>
      <c r="C27" s="5">
        <f>IF(Variables!$A$20="","",IF(D27="","Bien","Revisar"))</f>
        <v/>
      </c>
      <c r="D27" s="12">
        <f>IF(Variables!$A$20="","",IF(COUNTIF(cb_nombres,Variables!$A$20)&gt;1,"El nombre está repetido",IF(LEN(Variables!$A$20)&gt;32,"El nombre pasa de 32 caracteres",IF(SUMPRODUCT(--ISERROR(FIND(MID(Variables!$A$20,ROW(INDIRECT("1:"&amp;LEN(Variables!$A$20))),1),"abcdefghijklmnopqrstuvwxyzABCDEFGHIJKLMNOPQRSTUVWXYZ0123456789_.")))&gt;0,"El nombre tiene espacios, tildes o signos que R y SPSS no aceptan",IF(NOT(ISERROR(FIND(LEFT(Variables!$A$20,1),"0123456789_."))),"El nombre tiene que empezar con una letra",IF(Variables!$B$20="","Falta la etiqueta",IF(Variables!$D$20="","Falta el tipo",IF(AND(Variables!$D$20="Categoría (código)",Variables!$E$20=""),"Falta la lista de códigos",IF(AND(Variables!$E$20&lt;&gt;"",cb_p_cuantos_16=0,Variables!$D$20="Categoría (código)"),"Los códigos no tienen etiqueta: «1=Varón; 2=Mujer»","")))))))))</f>
        <v/>
      </c>
    </row>
    <row r="28" spans="2:4">
      <c r="B28" s="5">
        <f>IF(Variables!$A$21="","",Variables!$A$21)</f>
        <v/>
      </c>
      <c r="C28" s="5">
        <f>IF(Variables!$A$21="","",IF(D28="","Bien","Revisar"))</f>
        <v/>
      </c>
      <c r="D28" s="12">
        <f>IF(Variables!$A$21="","",IF(COUNTIF(cb_nombres,Variables!$A$21)&gt;1,"El nombre está repetido",IF(LEN(Variables!$A$21)&gt;32,"El nombre pasa de 32 caracteres",IF(SUMPRODUCT(--ISERROR(FIND(MID(Variables!$A$21,ROW(INDIRECT("1:"&amp;LEN(Variables!$A$21))),1),"abcdefghijklmnopqrstuvwxyzABCDEFGHIJKLMNOPQRSTUVWXYZ0123456789_.")))&gt;0,"El nombre tiene espacios, tildes o signos que R y SPSS no aceptan",IF(NOT(ISERROR(FIND(LEFT(Variables!$A$21,1),"0123456789_."))),"El nombre tiene que empezar con una letra",IF(Variables!$B$21="","Falta la etiqueta",IF(Variables!$D$21="","Falta el tipo",IF(AND(Variables!$D$21="Categoría (código)",Variables!$E$21=""),"Falta la lista de códigos",IF(AND(Variables!$E$21&lt;&gt;"",cb_x_cuantos_17=0,Variables!$D$21="Categoría (código)"),"Los códigos no tienen etiqueta: «1=Varón; 2=Mujer»","")))))))))</f>
        <v/>
      </c>
    </row>
    <row r="29" spans="2:4">
      <c r="B29" s="5">
        <f>IF(Variables!$A$22="","",Variables!$A$22)</f>
        <v/>
      </c>
      <c r="C29" s="5">
        <f>IF(Variables!$A$22="","",IF(D29="","Bien","Revisar"))</f>
        <v/>
      </c>
      <c r="D29" s="12">
        <f>IF(Variables!$A$22="","",IF(COUNTIF(cb_nombres,Variables!$A$22)&gt;1,"El nombre está repetido",IF(LEN(Variables!$A$22)&gt;32,"El nombre pasa de 32 caracteres",IF(SUMPRODUCT(--ISERROR(FIND(MID(Variables!$A$22,ROW(INDIRECT("1:"&amp;LEN(Variables!$A$22))),1),"abcdefghijklmnopqrstuvwxyzABCDEFGHIJKLMNOPQRSTUVWXYZ0123456789_.")))&gt;0,"El nombre tiene espacios, tildes o signos que R y SPSS no aceptan",IF(NOT(ISERROR(FIND(LEFT(Variables!$A$22,1),"0123456789_."))),"El nombre tiene que empezar con una letra",IF(Variables!$B$22="","Falta la etiqueta",IF(Variables!$D$22="","Falta el tipo",IF(AND(Variables!$D$22="Categoría (código)",Variables!$E$22=""),"Falta la lista de códigos",IF(AND(Variables!$E$22&lt;&gt;"",cb_x_cuantos_18=0,Variables!$D$22="Categoría (código)"),"Los códigos no tienen etiqueta: «1=Varón; 2=Mujer»","")))))))))</f>
        <v/>
      </c>
    </row>
    <row r="30" spans="2:4">
      <c r="B30" s="5">
        <f>IF(Variables!$A$23="","",Variables!$A$23)</f>
        <v/>
      </c>
      <c r="C30" s="5">
        <f>IF(Variables!$A$23="","",IF(D30="","Bien","Revisar"))</f>
        <v/>
      </c>
      <c r="D30" s="12">
        <f>IF(Variables!$A$23="","",IF(COUNTIF(cb_nombres,Variables!$A$23)&gt;1,"El nombre está repetido",IF(LEN(Variables!$A$23)&gt;32,"El nombre pasa de 32 caracteres",IF(SUMPRODUCT(--ISERROR(FIND(MID(Variables!$A$23,ROW(INDIRECT("1:"&amp;LEN(Variables!$A$23))),1),"abcdefghijklmnopqrstuvwxyzABCDEFGHIJKLMNOPQRSTUVWXYZ0123456789_.")))&gt;0,"El nombre tiene espacios, tildes o signos que R y SPSS no aceptan",IF(NOT(ISERROR(FIND(LEFT(Variables!$A$23,1),"0123456789_."))),"El nombre tiene que empezar con una letra",IF(Variables!$B$23="","Falta la etiqueta",IF(Variables!$D$23="","Falta el tipo",IF(AND(Variables!$D$23="Categoría (código)",Variables!$E$23=""),"Falta la lista de códigos",IF(AND(Variables!$E$23&lt;&gt;"",cb_x_cuantos_19=0,Variables!$D$23="Categoría (código)"),"Los códigos no tienen etiqueta: «1=Varón; 2=Mujer»","")))))))))</f>
        <v/>
      </c>
    </row>
    <row r="31" spans="2:4">
      <c r="B31" s="5">
        <f>IF(Variables!$A$24="","",Variables!$A$24)</f>
        <v/>
      </c>
      <c r="C31" s="5">
        <f>IF(Variables!$A$24="","",IF(D31="","Bien","Revisar"))</f>
        <v/>
      </c>
      <c r="D31" s="12">
        <f>IF(Variables!$A$24="","",IF(COUNTIF(cb_nombres,Variables!$A$24)&gt;1,"El nombre está repetido",IF(LEN(Variables!$A$24)&gt;32,"El nombre pasa de 32 caracteres",IF(SUMPRODUCT(--ISERROR(FIND(MID(Variables!$A$24,ROW(INDIRECT("1:"&amp;LEN(Variables!$A$24))),1),"abcdefghijklmnopqrstuvwxyzABCDEFGHIJKLMNOPQRSTUVWXYZ0123456789_.")))&gt;0,"El nombre tiene espacios, tildes o signos que R y SPSS no aceptan",IF(NOT(ISERROR(FIND(LEFT(Variables!$A$24,1),"0123456789_."))),"El nombre tiene que empezar con una letra",IF(Variables!$B$24="","Falta la etiqueta",IF(Variables!$D$24="","Falta el tipo",IF(AND(Variables!$D$24="Categoría (código)",Variables!$E$24=""),"Falta la lista de códigos",IF(AND(Variables!$E$24&lt;&gt;"",cb_x_cuantos_20=0,Variables!$D$24="Categoría (código)"),"Los códigos no tienen etiqueta: «1=Varón; 2=Mujer»","")))))))))</f>
        <v/>
      </c>
    </row>
    <row r="32" spans="2:4">
      <c r="B32" s="5">
        <f>IF(Variables!$A$25="","",Variables!$A$25)</f>
        <v/>
      </c>
      <c r="C32" s="5">
        <f>IF(Variables!$A$25="","",IF(D32="","Bien","Revisar"))</f>
        <v/>
      </c>
      <c r="D32" s="12">
        <f>IF(Variables!$A$25="","",IF(COUNTIF(cb_nombres,Variables!$A$25)&gt;1,"El nombre está repetido",IF(LEN(Variables!$A$25)&gt;32,"El nombre pasa de 32 caracteres",IF(SUMPRODUCT(--ISERROR(FIND(MID(Variables!$A$25,ROW(INDIRECT("1:"&amp;LEN(Variables!$A$25))),1),"abcdefghijklmnopqrstuvwxyzABCDEFGHIJKLMNOPQRSTUVWXYZ0123456789_.")))&gt;0,"El nombre tiene espacios, tildes o signos que R y SPSS no aceptan",IF(NOT(ISERROR(FIND(LEFT(Variables!$A$25,1),"0123456789_."))),"El nombre tiene que empezar con una letra",IF(Variables!$B$25="","Falta la etiqueta",IF(Variables!$D$25="","Falta el tipo",IF(AND(Variables!$D$25="Categoría (código)",Variables!$E$25=""),"Falta la lista de códigos",IF(AND(Variables!$E$25&lt;&gt;"",cb_x_cuantos_21=0,Variables!$D$25="Categoría (código)"),"Los códigos no tienen etiqueta: «1=Varón; 2=Mujer»","")))))))))</f>
        <v/>
      </c>
    </row>
    <row r="33" spans="2:4">
      <c r="B33" s="5">
        <f>IF(Variables!$A$26="","",Variables!$A$26)</f>
        <v/>
      </c>
      <c r="C33" s="5">
        <f>IF(Variables!$A$26="","",IF(D33="","Bien","Revisar"))</f>
        <v/>
      </c>
      <c r="D33" s="12">
        <f>IF(Variables!$A$26="","",IF(COUNTIF(cb_nombres,Variables!$A$26)&gt;1,"El nombre está repetido",IF(LEN(Variables!$A$26)&gt;32,"El nombre pasa de 32 caracteres",IF(SUMPRODUCT(--ISERROR(FIND(MID(Variables!$A$26,ROW(INDIRECT("1:"&amp;LEN(Variables!$A$26))),1),"abcdefghijklmnopqrstuvwxyzABCDEFGHIJKLMNOPQRSTUVWXYZ0123456789_.")))&gt;0,"El nombre tiene espacios, tildes o signos que R y SPSS no aceptan",IF(NOT(ISERROR(FIND(LEFT(Variables!$A$26,1),"0123456789_."))),"El nombre tiene que empezar con una letra",IF(Variables!$B$26="","Falta la etiqueta",IF(Variables!$D$26="","Falta el tipo",IF(AND(Variables!$D$26="Categoría (código)",Variables!$E$26=""),"Falta la lista de códigos",IF(AND(Variables!$E$26&lt;&gt;"",cb_x_cuantos_22=0,Variables!$D$26="Categoría (código)"),"Los códigos no tienen etiqueta: «1=Varón; 2=Mujer»","")))))))))</f>
        <v/>
      </c>
    </row>
    <row r="34" spans="2:4">
      <c r="B34" s="5">
        <f>IF(Variables!$A$27="","",Variables!$A$27)</f>
        <v/>
      </c>
      <c r="C34" s="5">
        <f>IF(Variables!$A$27="","",IF(D34="","Bien","Revisar"))</f>
        <v/>
      </c>
      <c r="D34" s="12">
        <f>IF(Variables!$A$27="","",IF(COUNTIF(cb_nombres,Variables!$A$27)&gt;1,"El nombre está repetido",IF(LEN(Variables!$A$27)&gt;32,"El nombre pasa de 32 caracteres",IF(SUMPRODUCT(--ISERROR(FIND(MID(Variables!$A$27,ROW(INDIRECT("1:"&amp;LEN(Variables!$A$27))),1),"abcdefghijklmnopqrstuvwxyzABCDEFGHIJKLMNOPQRSTUVWXYZ0123456789_.")))&gt;0,"El nombre tiene espacios, tildes o signos que R y SPSS no aceptan",IF(NOT(ISERROR(FIND(LEFT(Variables!$A$27,1),"0123456789_."))),"El nombre tiene que empezar con una letra",IF(Variables!$B$27="","Falta la etiqueta",IF(Variables!$D$27="","Falta el tipo",IF(AND(Variables!$D$27="Categoría (código)",Variables!$E$27=""),"Falta la lista de códigos",IF(AND(Variables!$E$27&lt;&gt;"",cb_x_cuantos_23=0,Variables!$D$27="Categoría (código)"),"Los códigos no tienen etiqueta: «1=Varón; 2=Mujer»","")))))))))</f>
        <v/>
      </c>
    </row>
    <row r="35" spans="2:4">
      <c r="B35" s="5">
        <f>IF(Variables!$A$28="","",Variables!$A$28)</f>
        <v/>
      </c>
      <c r="C35" s="5">
        <f>IF(Variables!$A$28="","",IF(D35="","Bien","Revisar"))</f>
        <v/>
      </c>
      <c r="D35" s="12">
        <f>IF(Variables!$A$28="","",IF(COUNTIF(cb_nombres,Variables!$A$28)&gt;1,"El nombre está repetido",IF(LEN(Variables!$A$28)&gt;32,"El nombre pasa de 32 caracteres",IF(SUMPRODUCT(--ISERROR(FIND(MID(Variables!$A$28,ROW(INDIRECT("1:"&amp;LEN(Variables!$A$28))),1),"abcdefghijklmnopqrstuvwxyzABCDEFGHIJKLMNOPQRSTUVWXYZ0123456789_.")))&gt;0,"El nombre tiene espacios, tildes o signos que R y SPSS no aceptan",IF(NOT(ISERROR(FIND(LEFT(Variables!$A$28,1),"0123456789_."))),"El nombre tiene que empezar con una letra",IF(Variables!$B$28="","Falta la etiqueta",IF(Variables!$D$28="","Falta el tipo",IF(AND(Variables!$D$28="Categoría (código)",Variables!$E$28=""),"Falta la lista de códigos",IF(AND(Variables!$E$28&lt;&gt;"",cb_x_cuantos_24=0,Variables!$D$28="Categoría (código)"),"Los códigos no tienen etiqueta: «1=Varón; 2=Mujer»","")))))))))</f>
        <v/>
      </c>
    </row>
    <row r="36" spans="2:4">
      <c r="B36" s="5">
        <f>IF(Variables!$A$29="","",Variables!$A$29)</f>
        <v/>
      </c>
      <c r="C36" s="5">
        <f>IF(Variables!$A$29="","",IF(D36="","Bien","Revisar"))</f>
        <v/>
      </c>
      <c r="D36" s="12">
        <f>IF(Variables!$A$29="","",IF(COUNTIF(cb_nombres,Variables!$A$29)&gt;1,"El nombre está repetido",IF(LEN(Variables!$A$29)&gt;32,"El nombre pasa de 32 caracteres",IF(SUMPRODUCT(--ISERROR(FIND(MID(Variables!$A$29,ROW(INDIRECT("1:"&amp;LEN(Variables!$A$29))),1),"abcdefghijklmnopqrstuvwxyzABCDEFGHIJKLMNOPQRSTUVWXYZ0123456789_.")))&gt;0,"El nombre tiene espacios, tildes o signos que R y SPSS no aceptan",IF(NOT(ISERROR(FIND(LEFT(Variables!$A$29,1),"0123456789_."))),"El nombre tiene que empezar con una letra",IF(Variables!$B$29="","Falta la etiqueta",IF(Variables!$D$29="","Falta el tipo",IF(AND(Variables!$D$29="Categoría (código)",Variables!$E$29=""),"Falta la lista de códigos",IF(AND(Variables!$E$29&lt;&gt;"",cb_x_cuantos_25=0,Variables!$D$29="Categoría (código)"),"Los códigos no tienen etiqueta: «1=Varón; 2=Mujer»","")))))))))</f>
        <v/>
      </c>
    </row>
    <row r="37" spans="2:4">
      <c r="B37" s="5">
        <f>IF(Variables!$A$30="","",Variables!$A$30)</f>
        <v/>
      </c>
      <c r="C37" s="5">
        <f>IF(Variables!$A$30="","",IF(D37="","Bien","Revisar"))</f>
        <v/>
      </c>
      <c r="D37" s="12">
        <f>IF(Variables!$A$30="","",IF(COUNTIF(cb_nombres,Variables!$A$30)&gt;1,"El nombre está repetido",IF(LEN(Variables!$A$30)&gt;32,"El nombre pasa de 32 caracteres",IF(SUMPRODUCT(--ISERROR(FIND(MID(Variables!$A$30,ROW(INDIRECT("1:"&amp;LEN(Variables!$A$30))),1),"abcdefghijklmnopqrstuvwxyzABCDEFGHIJKLMNOPQRSTUVWXYZ0123456789_.")))&gt;0,"El nombre tiene espacios, tildes o signos que R y SPSS no aceptan",IF(NOT(ISERROR(FIND(LEFT(Variables!$A$30,1),"0123456789_."))),"El nombre tiene que empezar con una letra",IF(Variables!$B$30="","Falta la etiqueta",IF(Variables!$D$30="","Falta el tipo",IF(AND(Variables!$D$30="Categoría (código)",Variables!$E$30=""),"Falta la lista de códigos",IF(AND(Variables!$E$30&lt;&gt;"",cb_x_cuantos_26=0,Variables!$D$30="Categoría (código)"),"Los códigos no tienen etiqueta: «1=Varón; 2=Mujer»","")))))))))</f>
        <v/>
      </c>
    </row>
    <row r="38" spans="2:4">
      <c r="B38" s="5">
        <f>IF(Variables!$A$31="","",Variables!$A$31)</f>
        <v/>
      </c>
      <c r="C38" s="5">
        <f>IF(Variables!$A$31="","",IF(D38="","Bien","Revisar"))</f>
        <v/>
      </c>
      <c r="D38" s="12">
        <f>IF(Variables!$A$31="","",IF(COUNTIF(cb_nombres,Variables!$A$31)&gt;1,"El nombre está repetido",IF(LEN(Variables!$A$31)&gt;32,"El nombre pasa de 32 caracteres",IF(SUMPRODUCT(--ISERROR(FIND(MID(Variables!$A$31,ROW(INDIRECT("1:"&amp;LEN(Variables!$A$31))),1),"abcdefghijklmnopqrstuvwxyzABCDEFGHIJKLMNOPQRSTUVWXYZ0123456789_.")))&gt;0,"El nombre tiene espacios, tildes o signos que R y SPSS no aceptan",IF(NOT(ISERROR(FIND(LEFT(Variables!$A$31,1),"0123456789_."))),"El nombre tiene que empezar con una letra",IF(Variables!$B$31="","Falta la etiqueta",IF(Variables!$D$31="","Falta el tipo",IF(AND(Variables!$D$31="Categoría (código)",Variables!$E$31=""),"Falta la lista de códigos",IF(AND(Variables!$E$31&lt;&gt;"",cb_x_cuantos_27=0,Variables!$D$31="Categoría (código)"),"Los códigos no tienen etiqueta: «1=Varón; 2=Mujer»","")))))))))</f>
        <v/>
      </c>
    </row>
    <row r="39" spans="2:4">
      <c r="B39" s="5">
        <f>IF(Variables!$A$32="","",Variables!$A$32)</f>
        <v/>
      </c>
      <c r="C39" s="5">
        <f>IF(Variables!$A$32="","",IF(D39="","Bien","Revisar"))</f>
        <v/>
      </c>
      <c r="D39" s="12">
        <f>IF(Variables!$A$32="","",IF(COUNTIF(cb_nombres,Variables!$A$32)&gt;1,"El nombre está repetido",IF(LEN(Variables!$A$32)&gt;32,"El nombre pasa de 32 caracteres",IF(SUMPRODUCT(--ISERROR(FIND(MID(Variables!$A$32,ROW(INDIRECT("1:"&amp;LEN(Variables!$A$32))),1),"abcdefghijklmnopqrstuvwxyzABCDEFGHIJKLMNOPQRSTUVWXYZ0123456789_.")))&gt;0,"El nombre tiene espacios, tildes o signos que R y SPSS no aceptan",IF(NOT(ISERROR(FIND(LEFT(Variables!$A$32,1),"0123456789_."))),"El nombre tiene que empezar con una letra",IF(Variables!$B$32="","Falta la etiqueta",IF(Variables!$D$32="","Falta el tipo",IF(AND(Variables!$D$32="Categoría (código)",Variables!$E$32=""),"Falta la lista de códigos",IF(AND(Variables!$E$32&lt;&gt;"",cb_x_cuantos_28=0,Variables!$D$32="Categoría (código)"),"Los códigos no tienen etiqueta: «1=Varón; 2=Mujer»","")))))))))</f>
        <v/>
      </c>
    </row>
    <row r="40" spans="2:4">
      <c r="B40" s="5">
        <f>IF(Variables!$A$33="","",Variables!$A$33)</f>
        <v/>
      </c>
      <c r="C40" s="5">
        <f>IF(Variables!$A$33="","",IF(D40="","Bien","Revisar"))</f>
        <v/>
      </c>
      <c r="D40" s="12">
        <f>IF(Variables!$A$33="","",IF(COUNTIF(cb_nombres,Variables!$A$33)&gt;1,"El nombre está repetido",IF(LEN(Variables!$A$33)&gt;32,"El nombre pasa de 32 caracteres",IF(SUMPRODUCT(--ISERROR(FIND(MID(Variables!$A$33,ROW(INDIRECT("1:"&amp;LEN(Variables!$A$33))),1),"abcdefghijklmnopqrstuvwxyzABCDEFGHIJKLMNOPQRSTUVWXYZ0123456789_.")))&gt;0,"El nombre tiene espacios, tildes o signos que R y SPSS no aceptan",IF(NOT(ISERROR(FIND(LEFT(Variables!$A$33,1),"0123456789_."))),"El nombre tiene que empezar con una letra",IF(Variables!$B$33="","Falta la etiqueta",IF(Variables!$D$33="","Falta el tipo",IF(AND(Variables!$D$33="Categoría (código)",Variables!$E$33=""),"Falta la lista de códigos",IF(AND(Variables!$E$33&lt;&gt;"",cb_x_cuantos_29=0,Variables!$D$33="Categoría (código)"),"Los códigos no tienen etiqueta: «1=Varón; 2=Mujer»","")))))))))</f>
        <v/>
      </c>
    </row>
    <row r="41" spans="2:4">
      <c r="B41" s="5">
        <f>IF(Variables!$A$34="","",Variables!$A$34)</f>
        <v/>
      </c>
      <c r="C41" s="5">
        <f>IF(Variables!$A$34="","",IF(D41="","Bien","Revisar"))</f>
        <v/>
      </c>
      <c r="D41" s="12">
        <f>IF(Variables!$A$34="","",IF(COUNTIF(cb_nombres,Variables!$A$34)&gt;1,"El nombre está repetido",IF(LEN(Variables!$A$34)&gt;32,"El nombre pasa de 32 caracteres",IF(SUMPRODUCT(--ISERROR(FIND(MID(Variables!$A$34,ROW(INDIRECT("1:"&amp;LEN(Variables!$A$34))),1),"abcdefghijklmnopqrstuvwxyzABCDEFGHIJKLMNOPQRSTUVWXYZ0123456789_.")))&gt;0,"El nombre tiene espacios, tildes o signos que R y SPSS no aceptan",IF(NOT(ISERROR(FIND(LEFT(Variables!$A$34,1),"0123456789_."))),"El nombre tiene que empezar con una letra",IF(Variables!$B$34="","Falta la etiqueta",IF(Variables!$D$34="","Falta el tipo",IF(AND(Variables!$D$34="Categoría (código)",Variables!$E$34=""),"Falta la lista de códigos",IF(AND(Variables!$E$34&lt;&gt;"",cb_x_cuantos_30=0,Variables!$D$34="Categoría (código)"),"Los códigos no tienen etiqueta: «1=Varón; 2=Mujer»","")))))))))</f>
        <v/>
      </c>
    </row>
    <row r="42" spans="2:4">
      <c r="B42" s="5">
        <f>IF(Variables!$A$35="","",Variables!$A$35)</f>
        <v/>
      </c>
      <c r="C42" s="5">
        <f>IF(Variables!$A$35="","",IF(D42="","Bien","Revisar"))</f>
        <v/>
      </c>
      <c r="D42" s="12">
        <f>IF(Variables!$A$35="","",IF(COUNTIF(cb_nombres,Variables!$A$35)&gt;1,"El nombre está repetido",IF(LEN(Variables!$A$35)&gt;32,"El nombre pasa de 32 caracteres",IF(SUMPRODUCT(--ISERROR(FIND(MID(Variables!$A$35,ROW(INDIRECT("1:"&amp;LEN(Variables!$A$35))),1),"abcdefghijklmnopqrstuvwxyzABCDEFGHIJKLMNOPQRSTUVWXYZ0123456789_.")))&gt;0,"El nombre tiene espacios, tildes o signos que R y SPSS no aceptan",IF(NOT(ISERROR(FIND(LEFT(Variables!$A$35,1),"0123456789_."))),"El nombre tiene que empezar con una letra",IF(Variables!$B$35="","Falta la etiqueta",IF(Variables!$D$35="","Falta el tipo",IF(AND(Variables!$D$35="Categoría (código)",Variables!$E$35=""),"Falta la lista de códigos",IF(AND(Variables!$E$35&lt;&gt;"",cb_x_cuantos_31=0,Variables!$D$35="Categoría (código)"),"Los códigos no tienen etiqueta: «1=Varón; 2=Mujer»","")))))))))</f>
        <v/>
      </c>
    </row>
    <row r="43" spans="2:4">
      <c r="B43" s="5">
        <f>IF(Variables!$A$36="","",Variables!$A$36)</f>
        <v/>
      </c>
      <c r="C43" s="5">
        <f>IF(Variables!$A$36="","",IF(D43="","Bien","Revisar"))</f>
        <v/>
      </c>
      <c r="D43" s="12">
        <f>IF(Variables!$A$36="","",IF(COUNTIF(cb_nombres,Variables!$A$36)&gt;1,"El nombre está repetido",IF(LEN(Variables!$A$36)&gt;32,"El nombre pasa de 32 caracteres",IF(SUMPRODUCT(--ISERROR(FIND(MID(Variables!$A$36,ROW(INDIRECT("1:"&amp;LEN(Variables!$A$36))),1),"abcdefghijklmnopqrstuvwxyzABCDEFGHIJKLMNOPQRSTUVWXYZ0123456789_.")))&gt;0,"El nombre tiene espacios, tildes o signos que R y SPSS no aceptan",IF(NOT(ISERROR(FIND(LEFT(Variables!$A$36,1),"0123456789_."))),"El nombre tiene que empezar con una letra",IF(Variables!$B$36="","Falta la etiqueta",IF(Variables!$D$36="","Falta el tipo",IF(AND(Variables!$D$36="Categoría (código)",Variables!$E$36=""),"Falta la lista de códigos",IF(AND(Variables!$E$36&lt;&gt;"",cb_x_cuantos_32=0,Variables!$D$36="Categoría (código)"),"Los códigos no tienen etiqueta: «1=Varón; 2=Mujer»","")))))))))</f>
        <v/>
      </c>
    </row>
    <row r="44" spans="2:4">
      <c r="B44" s="5">
        <f>IF(Variables!$A$37="","",Variables!$A$37)</f>
        <v/>
      </c>
      <c r="C44" s="5">
        <f>IF(Variables!$A$37="","",IF(D44="","Bien","Revisar"))</f>
        <v/>
      </c>
      <c r="D44" s="12">
        <f>IF(Variables!$A$37="","",IF(COUNTIF(cb_nombres,Variables!$A$37)&gt;1,"El nombre está repetido",IF(LEN(Variables!$A$37)&gt;32,"El nombre pasa de 32 caracteres",IF(SUMPRODUCT(--ISERROR(FIND(MID(Variables!$A$37,ROW(INDIRECT("1:"&amp;LEN(Variables!$A$37))),1),"abcdefghijklmnopqrstuvwxyzABCDEFGHIJKLMNOPQRSTUVWXYZ0123456789_.")))&gt;0,"El nombre tiene espacios, tildes o signos que R y SPSS no aceptan",IF(NOT(ISERROR(FIND(LEFT(Variables!$A$37,1),"0123456789_."))),"El nombre tiene que empezar con una letra",IF(Variables!$B$37="","Falta la etiqueta",IF(Variables!$D$37="","Falta el tipo",IF(AND(Variables!$D$37="Categoría (código)",Variables!$E$37=""),"Falta la lista de códigos",IF(AND(Variables!$E$37&lt;&gt;"",cb_x_cuantos_33=0,Variables!$D$37="Categoría (código)"),"Los códigos no tienen etiqueta: «1=Varón; 2=Mujer»","")))))))))</f>
        <v/>
      </c>
    </row>
    <row r="45" spans="2:4">
      <c r="B45" s="5">
        <f>IF(Variables!$A$38="","",Variables!$A$38)</f>
        <v/>
      </c>
      <c r="C45" s="5">
        <f>IF(Variables!$A$38="","",IF(D45="","Bien","Revisar"))</f>
        <v/>
      </c>
      <c r="D45" s="12">
        <f>IF(Variables!$A$38="","",IF(COUNTIF(cb_nombres,Variables!$A$38)&gt;1,"El nombre está repetido",IF(LEN(Variables!$A$38)&gt;32,"El nombre pasa de 32 caracteres",IF(SUMPRODUCT(--ISERROR(FIND(MID(Variables!$A$38,ROW(INDIRECT("1:"&amp;LEN(Variables!$A$38))),1),"abcdefghijklmnopqrstuvwxyzABCDEFGHIJKLMNOPQRSTUVWXYZ0123456789_.")))&gt;0,"El nombre tiene espacios, tildes o signos que R y SPSS no aceptan",IF(NOT(ISERROR(FIND(LEFT(Variables!$A$38,1),"0123456789_."))),"El nombre tiene que empezar con una letra",IF(Variables!$B$38="","Falta la etiqueta",IF(Variables!$D$38="","Falta el tipo",IF(AND(Variables!$D$38="Categoría (código)",Variables!$E$38=""),"Falta la lista de códigos",IF(AND(Variables!$E$38&lt;&gt;"",cb_x_cuantos_34=0,Variables!$D$38="Categoría (código)"),"Los códigos no tienen etiqueta: «1=Varón; 2=Mujer»","")))))))))</f>
        <v/>
      </c>
    </row>
    <row r="46" spans="2:4">
      <c r="B46" s="5">
        <f>IF(Variables!$A$39="","",Variables!$A$39)</f>
        <v/>
      </c>
      <c r="C46" s="5">
        <f>IF(Variables!$A$39="","",IF(D46="","Bien","Revisar"))</f>
        <v/>
      </c>
      <c r="D46" s="12">
        <f>IF(Variables!$A$39="","",IF(COUNTIF(cb_nombres,Variables!$A$39)&gt;1,"El nombre está repetido",IF(LEN(Variables!$A$39)&gt;32,"El nombre pasa de 32 caracteres",IF(SUMPRODUCT(--ISERROR(FIND(MID(Variables!$A$39,ROW(INDIRECT("1:"&amp;LEN(Variables!$A$39))),1),"abcdefghijklmnopqrstuvwxyzABCDEFGHIJKLMNOPQRSTUVWXYZ0123456789_.")))&gt;0,"El nombre tiene espacios, tildes o signos que R y SPSS no aceptan",IF(NOT(ISERROR(FIND(LEFT(Variables!$A$39,1),"0123456789_."))),"El nombre tiene que empezar con una letra",IF(Variables!$B$39="","Falta la etiqueta",IF(Variables!$D$39="","Falta el tipo",IF(AND(Variables!$D$39="Categoría (código)",Variables!$E$39=""),"Falta la lista de códigos",IF(AND(Variables!$E$39&lt;&gt;"",cb_x_cuantos_35=0,Variables!$D$39="Categoría (código)"),"Los códigos no tienen etiqueta: «1=Varón; 2=Mujer»","")))))))))</f>
        <v/>
      </c>
    </row>
    <row r="47" spans="2:4">
      <c r="B47" s="5">
        <f>IF(Variables!$A$40="","",Variables!$A$40)</f>
        <v/>
      </c>
      <c r="C47" s="5">
        <f>IF(Variables!$A$40="","",IF(D47="","Bien","Revisar"))</f>
        <v/>
      </c>
      <c r="D47" s="12">
        <f>IF(Variables!$A$40="","",IF(COUNTIF(cb_nombres,Variables!$A$40)&gt;1,"El nombre está repetido",IF(LEN(Variables!$A$40)&gt;32,"El nombre pasa de 32 caracteres",IF(SUMPRODUCT(--ISERROR(FIND(MID(Variables!$A$40,ROW(INDIRECT("1:"&amp;LEN(Variables!$A$40))),1),"abcdefghijklmnopqrstuvwxyzABCDEFGHIJKLMNOPQRSTUVWXYZ0123456789_.")))&gt;0,"El nombre tiene espacios, tildes o signos que R y SPSS no aceptan",IF(NOT(ISERROR(FIND(LEFT(Variables!$A$40,1),"0123456789_."))),"El nombre tiene que empezar con una letra",IF(Variables!$B$40="","Falta la etiqueta",IF(Variables!$D$40="","Falta el tipo",IF(AND(Variables!$D$40="Categoría (código)",Variables!$E$40=""),"Falta la lista de códigos",IF(AND(Variables!$E$40&lt;&gt;"",cb_x_cuantos_36=0,Variables!$D$40="Categoría (código)"),"Los códigos no tienen etiqueta: «1=Varón; 2=Mujer»","")))))))))</f>
        <v/>
      </c>
    </row>
    <row r="48" spans="2:4">
      <c r="B48" s="5">
        <f>IF(Variables!$A$41="","",Variables!$A$41)</f>
        <v/>
      </c>
      <c r="C48" s="5">
        <f>IF(Variables!$A$41="","",IF(D48="","Bien","Revisar"))</f>
        <v/>
      </c>
      <c r="D48" s="12">
        <f>IF(Variables!$A$41="","",IF(COUNTIF(cb_nombres,Variables!$A$41)&gt;1,"El nombre está repetido",IF(LEN(Variables!$A$41)&gt;32,"El nombre pasa de 32 caracteres",IF(SUMPRODUCT(--ISERROR(FIND(MID(Variables!$A$41,ROW(INDIRECT("1:"&amp;LEN(Variables!$A$41))),1),"abcdefghijklmnopqrstuvwxyzABCDEFGHIJKLMNOPQRSTUVWXYZ0123456789_.")))&gt;0,"El nombre tiene espacios, tildes o signos que R y SPSS no aceptan",IF(NOT(ISERROR(FIND(LEFT(Variables!$A$41,1),"0123456789_."))),"El nombre tiene que empezar con una letra",IF(Variables!$B$41="","Falta la etiqueta",IF(Variables!$D$41="","Falta el tipo",IF(AND(Variables!$D$41="Categoría (código)",Variables!$E$41=""),"Falta la lista de códigos",IF(AND(Variables!$E$41&lt;&gt;"",cb_x_cuantos_37=0,Variables!$D$41="Categoría (código)"),"Los códigos no tienen etiqueta: «1=Varón; 2=Mujer»","")))))))))</f>
        <v/>
      </c>
    </row>
    <row r="49" spans="2:4">
      <c r="B49" s="5">
        <f>IF(Variables!$A$42="","",Variables!$A$42)</f>
        <v/>
      </c>
      <c r="C49" s="5">
        <f>IF(Variables!$A$42="","",IF(D49="","Bien","Revisar"))</f>
        <v/>
      </c>
      <c r="D49" s="12">
        <f>IF(Variables!$A$42="","",IF(COUNTIF(cb_nombres,Variables!$A$42)&gt;1,"El nombre está repetido",IF(LEN(Variables!$A$42)&gt;32,"El nombre pasa de 32 caracteres",IF(SUMPRODUCT(--ISERROR(FIND(MID(Variables!$A$42,ROW(INDIRECT("1:"&amp;LEN(Variables!$A$42))),1),"abcdefghijklmnopqrstuvwxyzABCDEFGHIJKLMNOPQRSTUVWXYZ0123456789_.")))&gt;0,"El nombre tiene espacios, tildes o signos que R y SPSS no aceptan",IF(NOT(ISERROR(FIND(LEFT(Variables!$A$42,1),"0123456789_."))),"El nombre tiene que empezar con una letra",IF(Variables!$B$42="","Falta la etiqueta",IF(Variables!$D$42="","Falta el tipo",IF(AND(Variables!$D$42="Categoría (código)",Variables!$E$42=""),"Falta la lista de códigos",IF(AND(Variables!$E$42&lt;&gt;"",cb_x_cuantos_38=0,Variables!$D$42="Categoría (código)"),"Los códigos no tienen etiqueta: «1=Varón; 2=Mujer»","")))))))))</f>
        <v/>
      </c>
    </row>
    <row r="50" spans="2:4">
      <c r="B50" s="5">
        <f>IF(Variables!$A$43="","",Variables!$A$43)</f>
        <v/>
      </c>
      <c r="C50" s="5">
        <f>IF(Variables!$A$43="","",IF(D50="","Bien","Revisar"))</f>
        <v/>
      </c>
      <c r="D50" s="12">
        <f>IF(Variables!$A$43="","",IF(COUNTIF(cb_nombres,Variables!$A$43)&gt;1,"El nombre está repetido",IF(LEN(Variables!$A$43)&gt;32,"El nombre pasa de 32 caracteres",IF(SUMPRODUCT(--ISERROR(FIND(MID(Variables!$A$43,ROW(INDIRECT("1:"&amp;LEN(Variables!$A$43))),1),"abcdefghijklmnopqrstuvwxyzABCDEFGHIJKLMNOPQRSTUVWXYZ0123456789_.")))&gt;0,"El nombre tiene espacios, tildes o signos que R y SPSS no aceptan",IF(NOT(ISERROR(FIND(LEFT(Variables!$A$43,1),"0123456789_."))),"El nombre tiene que empezar con una letra",IF(Variables!$B$43="","Falta la etiqueta",IF(Variables!$D$43="","Falta el tipo",IF(AND(Variables!$D$43="Categoría (código)",Variables!$E$43=""),"Falta la lista de códigos",IF(AND(Variables!$E$43&lt;&gt;"",cb_x_cuantos_39=0,Variables!$D$43="Categoría (código)"),"Los códigos no tienen etiqueta: «1=Varón; 2=Mujer»","")))))))))</f>
        <v/>
      </c>
    </row>
    <row r="51" spans="2:4">
      <c r="B51" s="5">
        <f>IF(Variables!$A$44="","",Variables!$A$44)</f>
        <v/>
      </c>
      <c r="C51" s="5">
        <f>IF(Variables!$A$44="","",IF(D51="","Bien","Revisar"))</f>
        <v/>
      </c>
      <c r="D51" s="12">
        <f>IF(Variables!$A$44="","",IF(COUNTIF(cb_nombres,Variables!$A$44)&gt;1,"El nombre está repetido",IF(LEN(Variables!$A$44)&gt;32,"El nombre pasa de 32 caracteres",IF(SUMPRODUCT(--ISERROR(FIND(MID(Variables!$A$44,ROW(INDIRECT("1:"&amp;LEN(Variables!$A$44))),1),"abcdefghijklmnopqrstuvwxyzABCDEFGHIJKLMNOPQRSTUVWXYZ0123456789_.")))&gt;0,"El nombre tiene espacios, tildes o signos que R y SPSS no aceptan",IF(NOT(ISERROR(FIND(LEFT(Variables!$A$44,1),"0123456789_."))),"El nombre tiene que empezar con una letra",IF(Variables!$B$44="","Falta la etiqueta",IF(Variables!$D$44="","Falta el tipo",IF(AND(Variables!$D$44="Categoría (código)",Variables!$E$44=""),"Falta la lista de códigos",IF(AND(Variables!$E$44&lt;&gt;"",cb_x_cuantos_40=0,Variables!$D$44="Categoría (código)"),"Los códigos no tienen etiqueta: «1=Varón; 2=Mujer»","")))))))))</f>
        <v/>
      </c>
    </row>
    <row r="52" spans="2:4">
      <c r="B52" s="5">
        <f>IF(Variables!$A$45="","",Variables!$A$45)</f>
        <v/>
      </c>
      <c r="C52" s="5">
        <f>IF(Variables!$A$45="","",IF(D52="","Bien","Revisar"))</f>
        <v/>
      </c>
      <c r="D52" s="12">
        <f>IF(Variables!$A$45="","",IF(COUNTIF(cb_nombres,Variables!$A$45)&gt;1,"El nombre está repetido",IF(LEN(Variables!$A$45)&gt;32,"El nombre pasa de 32 caracteres",IF(SUMPRODUCT(--ISERROR(FIND(MID(Variables!$A$45,ROW(INDIRECT("1:"&amp;LEN(Variables!$A$45))),1),"abcdefghijklmnopqrstuvwxyzABCDEFGHIJKLMNOPQRSTUVWXYZ0123456789_.")))&gt;0,"El nombre tiene espacios, tildes o signos que R y SPSS no aceptan",IF(NOT(ISERROR(FIND(LEFT(Variables!$A$45,1),"0123456789_."))),"El nombre tiene que empezar con una letra",IF(Variables!$B$45="","Falta la etiqueta",IF(Variables!$D$45="","Falta el tipo",IF(AND(Variables!$D$45="Categoría (código)",Variables!$E$45=""),"Falta la lista de códigos",IF(AND(Variables!$E$45&lt;&gt;"",cb_x_cuantos_41=0,Variables!$D$45="Categoría (código)"),"Los códigos no tienen etiqueta: «1=Varón; 2=Mujer»","")))))))))</f>
        <v/>
      </c>
    </row>
    <row r="53" spans="2:4">
      <c r="B53" s="5">
        <f>IF(Variables!$A$46="","",Variables!$A$46)</f>
        <v/>
      </c>
      <c r="C53" s="5">
        <f>IF(Variables!$A$46="","",IF(D53="","Bien","Revisar"))</f>
        <v/>
      </c>
      <c r="D53" s="12">
        <f>IF(Variables!$A$46="","",IF(COUNTIF(cb_nombres,Variables!$A$46)&gt;1,"El nombre está repetido",IF(LEN(Variables!$A$46)&gt;32,"El nombre pasa de 32 caracteres",IF(SUMPRODUCT(--ISERROR(FIND(MID(Variables!$A$46,ROW(INDIRECT("1:"&amp;LEN(Variables!$A$46))),1),"abcdefghijklmnopqrstuvwxyzABCDEFGHIJKLMNOPQRSTUVWXYZ0123456789_.")))&gt;0,"El nombre tiene espacios, tildes o signos que R y SPSS no aceptan",IF(NOT(ISERROR(FIND(LEFT(Variables!$A$46,1),"0123456789_."))),"El nombre tiene que empezar con una letra",IF(Variables!$B$46="","Falta la etiqueta",IF(Variables!$D$46="","Falta el tipo",IF(AND(Variables!$D$46="Categoría (código)",Variables!$E$46=""),"Falta la lista de códigos",IF(AND(Variables!$E$46&lt;&gt;"",cb_x_cuantos_42=0,Variables!$D$46="Categoría (código)"),"Los códigos no tienen etiqueta: «1=Varón; 2=Mujer»","")))))))))</f>
        <v/>
      </c>
    </row>
    <row r="54" spans="2:4">
      <c r="B54" s="5">
        <f>IF(Variables!$A$47="","",Variables!$A$47)</f>
        <v/>
      </c>
      <c r="C54" s="5">
        <f>IF(Variables!$A$47="","",IF(D54="","Bien","Revisar"))</f>
        <v/>
      </c>
      <c r="D54" s="12">
        <f>IF(Variables!$A$47="","",IF(COUNTIF(cb_nombres,Variables!$A$47)&gt;1,"El nombre está repetido",IF(LEN(Variables!$A$47)&gt;32,"El nombre pasa de 32 caracteres",IF(SUMPRODUCT(--ISERROR(FIND(MID(Variables!$A$47,ROW(INDIRECT("1:"&amp;LEN(Variables!$A$47))),1),"abcdefghijklmnopqrstuvwxyzABCDEFGHIJKLMNOPQRSTUVWXYZ0123456789_.")))&gt;0,"El nombre tiene espacios, tildes o signos que R y SPSS no aceptan",IF(NOT(ISERROR(FIND(LEFT(Variables!$A$47,1),"0123456789_."))),"El nombre tiene que empezar con una letra",IF(Variables!$B$47="","Falta la etiqueta",IF(Variables!$D$47="","Falta el tipo",IF(AND(Variables!$D$47="Categoría (código)",Variables!$E$47=""),"Falta la lista de códigos",IF(AND(Variables!$E$47&lt;&gt;"",cb_x_cuantos_43=0,Variables!$D$47="Categoría (código)"),"Los códigos no tienen etiqueta: «1=Varón; 2=Mujer»","")))))))))</f>
        <v/>
      </c>
    </row>
    <row r="55" spans="2:4">
      <c r="B55" s="5">
        <f>IF(Variables!$A$48="","",Variables!$A$48)</f>
        <v/>
      </c>
      <c r="C55" s="5">
        <f>IF(Variables!$A$48="","",IF(D55="","Bien","Revisar"))</f>
        <v/>
      </c>
      <c r="D55" s="12">
        <f>IF(Variables!$A$48="","",IF(COUNTIF(cb_nombres,Variables!$A$48)&gt;1,"El nombre está repetido",IF(LEN(Variables!$A$48)&gt;32,"El nombre pasa de 32 caracteres",IF(SUMPRODUCT(--ISERROR(FIND(MID(Variables!$A$48,ROW(INDIRECT("1:"&amp;LEN(Variables!$A$48))),1),"abcdefghijklmnopqrstuvwxyzABCDEFGHIJKLMNOPQRSTUVWXYZ0123456789_.")))&gt;0,"El nombre tiene espacios, tildes o signos que R y SPSS no aceptan",IF(NOT(ISERROR(FIND(LEFT(Variables!$A$48,1),"0123456789_."))),"El nombre tiene que empezar con una letra",IF(Variables!$B$48="","Falta la etiqueta",IF(Variables!$D$48="","Falta el tipo",IF(AND(Variables!$D$48="Categoría (código)",Variables!$E$48=""),"Falta la lista de códigos",IF(AND(Variables!$E$48&lt;&gt;"",cb_x_cuantos_44=0,Variables!$D$48="Categoría (código)"),"Los códigos no tienen etiqueta: «1=Varón; 2=Mujer»","")))))))))</f>
        <v/>
      </c>
    </row>
    <row r="56" spans="2:4">
      <c r="B56" s="5">
        <f>IF(Variables!$A$49="","",Variables!$A$49)</f>
        <v/>
      </c>
      <c r="C56" s="5">
        <f>IF(Variables!$A$49="","",IF(D56="","Bien","Revisar"))</f>
        <v/>
      </c>
      <c r="D56" s="12">
        <f>IF(Variables!$A$49="","",IF(COUNTIF(cb_nombres,Variables!$A$49)&gt;1,"El nombre está repetido",IF(LEN(Variables!$A$49)&gt;32,"El nombre pasa de 32 caracteres",IF(SUMPRODUCT(--ISERROR(FIND(MID(Variables!$A$49,ROW(INDIRECT("1:"&amp;LEN(Variables!$A$49))),1),"abcdefghijklmnopqrstuvwxyzABCDEFGHIJKLMNOPQRSTUVWXYZ0123456789_.")))&gt;0,"El nombre tiene espacios, tildes o signos que R y SPSS no aceptan",IF(NOT(ISERROR(FIND(LEFT(Variables!$A$49,1),"0123456789_."))),"El nombre tiene que empezar con una letra",IF(Variables!$B$49="","Falta la etiqueta",IF(Variables!$D$49="","Falta el tipo",IF(AND(Variables!$D$49="Categoría (código)",Variables!$E$49=""),"Falta la lista de códigos",IF(AND(Variables!$E$49&lt;&gt;"",cb_x_cuantos_45=0,Variables!$D$49="Categoría (código)"),"Los códigos no tienen etiqueta: «1=Varón; 2=Mujer»","")))))))))</f>
        <v/>
      </c>
    </row>
    <row r="57" spans="2:4">
      <c r="B57" s="5">
        <f>IF(Variables!$A$50="","",Variables!$A$50)</f>
        <v/>
      </c>
      <c r="C57" s="5">
        <f>IF(Variables!$A$50="","",IF(D57="","Bien","Revisar"))</f>
        <v/>
      </c>
      <c r="D57" s="12">
        <f>IF(Variables!$A$50="","",IF(COUNTIF(cb_nombres,Variables!$A$50)&gt;1,"El nombre está repetido",IF(LEN(Variables!$A$50)&gt;32,"El nombre pasa de 32 caracteres",IF(SUMPRODUCT(--ISERROR(FIND(MID(Variables!$A$50,ROW(INDIRECT("1:"&amp;LEN(Variables!$A$50))),1),"abcdefghijklmnopqrstuvwxyzABCDEFGHIJKLMNOPQRSTUVWXYZ0123456789_.")))&gt;0,"El nombre tiene espacios, tildes o signos que R y SPSS no aceptan",IF(NOT(ISERROR(FIND(LEFT(Variables!$A$50,1),"0123456789_."))),"El nombre tiene que empezar con una letra",IF(Variables!$B$50="","Falta la etiqueta",IF(Variables!$D$50="","Falta el tipo",IF(AND(Variables!$D$50="Categoría (código)",Variables!$E$50=""),"Falta la lista de códigos",IF(AND(Variables!$E$50&lt;&gt;"",cb_x_cuantos_46=0,Variables!$D$50="Categoría (código)"),"Los códigos no tienen etiqueta: «1=Varón; 2=Mujer»","")))))))))</f>
        <v/>
      </c>
    </row>
    <row r="58" spans="2:4">
      <c r="B58" s="5">
        <f>IF(Variables!$A$51="","",Variables!$A$51)</f>
        <v/>
      </c>
      <c r="C58" s="5">
        <f>IF(Variables!$A$51="","",IF(D58="","Bien","Revisar"))</f>
        <v/>
      </c>
      <c r="D58" s="12">
        <f>IF(Variables!$A$51="","",IF(COUNTIF(cb_nombres,Variables!$A$51)&gt;1,"El nombre está repetido",IF(LEN(Variables!$A$51)&gt;32,"El nombre pasa de 32 caracteres",IF(SUMPRODUCT(--ISERROR(FIND(MID(Variables!$A$51,ROW(INDIRECT("1:"&amp;LEN(Variables!$A$51))),1),"abcdefghijklmnopqrstuvwxyzABCDEFGHIJKLMNOPQRSTUVWXYZ0123456789_.")))&gt;0,"El nombre tiene espacios, tildes o signos que R y SPSS no aceptan",IF(NOT(ISERROR(FIND(LEFT(Variables!$A$51,1),"0123456789_."))),"El nombre tiene que empezar con una letra",IF(Variables!$B$51="","Falta la etiqueta",IF(Variables!$D$51="","Falta el tipo",IF(AND(Variables!$D$51="Categoría (código)",Variables!$E$51=""),"Falta la lista de códigos",IF(AND(Variables!$E$51&lt;&gt;"",cb_x_cuantos_47=0,Variables!$D$51="Categoría (código)"),"Los códigos no tienen etiqueta: «1=Varón; 2=Mujer»","")))))))))</f>
        <v/>
      </c>
    </row>
    <row r="59" spans="2:4">
      <c r="B59" s="5">
        <f>IF(Variables!$A$52="","",Variables!$A$52)</f>
        <v/>
      </c>
      <c r="C59" s="5">
        <f>IF(Variables!$A$52="","",IF(D59="","Bien","Revisar"))</f>
        <v/>
      </c>
      <c r="D59" s="12">
        <f>IF(Variables!$A$52="","",IF(COUNTIF(cb_nombres,Variables!$A$52)&gt;1,"El nombre está repetido",IF(LEN(Variables!$A$52)&gt;32,"El nombre pasa de 32 caracteres",IF(SUMPRODUCT(--ISERROR(FIND(MID(Variables!$A$52,ROW(INDIRECT("1:"&amp;LEN(Variables!$A$52))),1),"abcdefghijklmnopqrstuvwxyzABCDEFGHIJKLMNOPQRSTUVWXYZ0123456789_.")))&gt;0,"El nombre tiene espacios, tildes o signos que R y SPSS no aceptan",IF(NOT(ISERROR(FIND(LEFT(Variables!$A$52,1),"0123456789_."))),"El nombre tiene que empezar con una letra",IF(Variables!$B$52="","Falta la etiqueta",IF(Variables!$D$52="","Falta el tipo",IF(AND(Variables!$D$52="Categoría (código)",Variables!$E$52=""),"Falta la lista de códigos",IF(AND(Variables!$E$52&lt;&gt;"",cb_x_cuantos_48=0,Variables!$D$52="Categoría (código)"),"Los códigos no tienen etiqueta: «1=Varón; 2=Mujer»","")))))))))</f>
        <v/>
      </c>
    </row>
    <row r="60" spans="2:4">
      <c r="B60" s="5">
        <f>IF(Variables!$A$53="","",Variables!$A$53)</f>
        <v/>
      </c>
      <c r="C60" s="5">
        <f>IF(Variables!$A$53="","",IF(D60="","Bien","Revisar"))</f>
        <v/>
      </c>
      <c r="D60" s="12">
        <f>IF(Variables!$A$53="","",IF(COUNTIF(cb_nombres,Variables!$A$53)&gt;1,"El nombre está repetido",IF(LEN(Variables!$A$53)&gt;32,"El nombre pasa de 32 caracteres",IF(SUMPRODUCT(--ISERROR(FIND(MID(Variables!$A$53,ROW(INDIRECT("1:"&amp;LEN(Variables!$A$53))),1),"abcdefghijklmnopqrstuvwxyzABCDEFGHIJKLMNOPQRSTUVWXYZ0123456789_.")))&gt;0,"El nombre tiene espacios, tildes o signos que R y SPSS no aceptan",IF(NOT(ISERROR(FIND(LEFT(Variables!$A$53,1),"0123456789_."))),"El nombre tiene que empezar con una letra",IF(Variables!$B$53="","Falta la etiqueta",IF(Variables!$D$53="","Falta el tipo",IF(AND(Variables!$D$53="Categoría (código)",Variables!$E$53=""),"Falta la lista de códigos",IF(AND(Variables!$E$53&lt;&gt;"",cb_x_cuantos_49=0,Variables!$D$53="Categoría (código)"),"Los códigos no tienen etiqueta: «1=Varón; 2=Mujer»","")))))))))</f>
        <v/>
      </c>
    </row>
    <row r="61" spans="2:4">
      <c r="B61" s="5">
        <f>IF(Variables!$A$54="","",Variables!$A$54)</f>
        <v/>
      </c>
      <c r="C61" s="5">
        <f>IF(Variables!$A$54="","",IF(D61="","Bien","Revisar"))</f>
        <v/>
      </c>
      <c r="D61" s="12">
        <f>IF(Variables!$A$54="","",IF(COUNTIF(cb_nombres,Variables!$A$54)&gt;1,"El nombre está repetido",IF(LEN(Variables!$A$54)&gt;32,"El nombre pasa de 32 caracteres",IF(SUMPRODUCT(--ISERROR(FIND(MID(Variables!$A$54,ROW(INDIRECT("1:"&amp;LEN(Variables!$A$54))),1),"abcdefghijklmnopqrstuvwxyzABCDEFGHIJKLMNOPQRSTUVWXYZ0123456789_.")))&gt;0,"El nombre tiene espacios, tildes o signos que R y SPSS no aceptan",IF(NOT(ISERROR(FIND(LEFT(Variables!$A$54,1),"0123456789_."))),"El nombre tiene que empezar con una letra",IF(Variables!$B$54="","Falta la etiqueta",IF(Variables!$D$54="","Falta el tipo",IF(AND(Variables!$D$54="Categoría (código)",Variables!$E$54=""),"Falta la lista de códigos",IF(AND(Variables!$E$54&lt;&gt;"",cb_x_cuantos_50=0,Variables!$D$54="Categoría (código)"),"Los códigos no tienen etiqueta: «1=Varón; 2=Mujer»","")))))))))</f>
        <v/>
      </c>
    </row>
    <row r="62" spans="2:4">
      <c r="B62" s="5">
        <f>IF(Variables!$A$55="","",Variables!$A$55)</f>
        <v/>
      </c>
      <c r="C62" s="5">
        <f>IF(Variables!$A$55="","",IF(D62="","Bien","Revisar"))</f>
        <v/>
      </c>
      <c r="D62" s="12">
        <f>IF(Variables!$A$55="","",IF(COUNTIF(cb_nombres,Variables!$A$55)&gt;1,"El nombre está repetido",IF(LEN(Variables!$A$55)&gt;32,"El nombre pasa de 32 caracteres",IF(SUMPRODUCT(--ISERROR(FIND(MID(Variables!$A$55,ROW(INDIRECT("1:"&amp;LEN(Variables!$A$55))),1),"abcdefghijklmnopqrstuvwxyzABCDEFGHIJKLMNOPQRSTUVWXYZ0123456789_.")))&gt;0,"El nombre tiene espacios, tildes o signos que R y SPSS no aceptan",IF(NOT(ISERROR(FIND(LEFT(Variables!$A$55,1),"0123456789_."))),"El nombre tiene que empezar con una letra",IF(Variables!$B$55="","Falta la etiqueta",IF(Variables!$D$55="","Falta el tipo",IF(AND(Variables!$D$55="Categoría (código)",Variables!$E$55=""),"Falta la lista de códigos",IF(AND(Variables!$E$55&lt;&gt;"",cb_x_cuantos_51=0,Variables!$D$55="Categoría (código)"),"Los códigos no tienen etiqueta: «1=Varón; 2=Mujer»","")))))))))</f>
        <v/>
      </c>
    </row>
    <row r="63" spans="2:4">
      <c r="B63" s="5">
        <f>IF(Variables!$A$56="","",Variables!$A$56)</f>
        <v/>
      </c>
      <c r="C63" s="5">
        <f>IF(Variables!$A$56="","",IF(D63="","Bien","Revisar"))</f>
        <v/>
      </c>
      <c r="D63" s="12">
        <f>IF(Variables!$A$56="","",IF(COUNTIF(cb_nombres,Variables!$A$56)&gt;1,"El nombre está repetido",IF(LEN(Variables!$A$56)&gt;32,"El nombre pasa de 32 caracteres",IF(SUMPRODUCT(--ISERROR(FIND(MID(Variables!$A$56,ROW(INDIRECT("1:"&amp;LEN(Variables!$A$56))),1),"abcdefghijklmnopqrstuvwxyzABCDEFGHIJKLMNOPQRSTUVWXYZ0123456789_.")))&gt;0,"El nombre tiene espacios, tildes o signos que R y SPSS no aceptan",IF(NOT(ISERROR(FIND(LEFT(Variables!$A$56,1),"0123456789_."))),"El nombre tiene que empezar con una letra",IF(Variables!$B$56="","Falta la etiqueta",IF(Variables!$D$56="","Falta el tipo",IF(AND(Variables!$D$56="Categoría (código)",Variables!$E$56=""),"Falta la lista de códigos",IF(AND(Variables!$E$56&lt;&gt;"",cb_x_cuantos_52=0,Variables!$D$56="Categoría (código)"),"Los códigos no tienen etiqueta: «1=Varón; 2=Mujer»","")))))))))</f>
        <v/>
      </c>
    </row>
    <row r="64" spans="2:4">
      <c r="B64" s="5">
        <f>IF(Variables!$A$57="","",Variables!$A$57)</f>
        <v/>
      </c>
      <c r="C64" s="5">
        <f>IF(Variables!$A$57="","",IF(D64="","Bien","Revisar"))</f>
        <v/>
      </c>
      <c r="D64" s="12">
        <f>IF(Variables!$A$57="","",IF(COUNTIF(cb_nombres,Variables!$A$57)&gt;1,"El nombre está repetido",IF(LEN(Variables!$A$57)&gt;32,"El nombre pasa de 32 caracteres",IF(SUMPRODUCT(--ISERROR(FIND(MID(Variables!$A$57,ROW(INDIRECT("1:"&amp;LEN(Variables!$A$57))),1),"abcdefghijklmnopqrstuvwxyzABCDEFGHIJKLMNOPQRSTUVWXYZ0123456789_.")))&gt;0,"El nombre tiene espacios, tildes o signos que R y SPSS no aceptan",IF(NOT(ISERROR(FIND(LEFT(Variables!$A$57,1),"0123456789_."))),"El nombre tiene que empezar con una letra",IF(Variables!$B$57="","Falta la etiqueta",IF(Variables!$D$57="","Falta el tipo",IF(AND(Variables!$D$57="Categoría (código)",Variables!$E$57=""),"Falta la lista de códigos",IF(AND(Variables!$E$57&lt;&gt;"",cb_x_cuantos_53=0,Variables!$D$57="Categoría (código)"),"Los códigos no tienen etiqueta: «1=Varón; 2=Mujer»","")))))))))</f>
        <v/>
      </c>
    </row>
    <row r="65" spans="2:4">
      <c r="B65" s="5">
        <f>IF(Variables!$A$58="","",Variables!$A$58)</f>
        <v/>
      </c>
      <c r="C65" s="5">
        <f>IF(Variables!$A$58="","",IF(D65="","Bien","Revisar"))</f>
        <v/>
      </c>
      <c r="D65" s="12">
        <f>IF(Variables!$A$58="","",IF(COUNTIF(cb_nombres,Variables!$A$58)&gt;1,"El nombre está repetido",IF(LEN(Variables!$A$58)&gt;32,"El nombre pasa de 32 caracteres",IF(SUMPRODUCT(--ISERROR(FIND(MID(Variables!$A$58,ROW(INDIRECT("1:"&amp;LEN(Variables!$A$58))),1),"abcdefghijklmnopqrstuvwxyzABCDEFGHIJKLMNOPQRSTUVWXYZ0123456789_.")))&gt;0,"El nombre tiene espacios, tildes o signos que R y SPSS no aceptan",IF(NOT(ISERROR(FIND(LEFT(Variables!$A$58,1),"0123456789_."))),"El nombre tiene que empezar con una letra",IF(Variables!$B$58="","Falta la etiqueta",IF(Variables!$D$58="","Falta el tipo",IF(AND(Variables!$D$58="Categoría (código)",Variables!$E$58=""),"Falta la lista de códigos",IF(AND(Variables!$E$58&lt;&gt;"",cb_x_cuantos_54=0,Variables!$D$58="Categoría (código)"),"Los códigos no tienen etiqueta: «1=Varón; 2=Mujer»","")))))))))</f>
        <v/>
      </c>
    </row>
    <row r="66" spans="2:4">
      <c r="B66" s="5">
        <f>IF(Variables!$A$59="","",Variables!$A$59)</f>
        <v/>
      </c>
      <c r="C66" s="5">
        <f>IF(Variables!$A$59="","",IF(D66="","Bien","Revisar"))</f>
        <v/>
      </c>
      <c r="D66" s="12">
        <f>IF(Variables!$A$59="","",IF(COUNTIF(cb_nombres,Variables!$A$59)&gt;1,"El nombre está repetido",IF(LEN(Variables!$A$59)&gt;32,"El nombre pasa de 32 caracteres",IF(SUMPRODUCT(--ISERROR(FIND(MID(Variables!$A$59,ROW(INDIRECT("1:"&amp;LEN(Variables!$A$59))),1),"abcdefghijklmnopqrstuvwxyzABCDEFGHIJKLMNOPQRSTUVWXYZ0123456789_.")))&gt;0,"El nombre tiene espacios, tildes o signos que R y SPSS no aceptan",IF(NOT(ISERROR(FIND(LEFT(Variables!$A$59,1),"0123456789_."))),"El nombre tiene que empezar con una letra",IF(Variables!$B$59="","Falta la etiqueta",IF(Variables!$D$59="","Falta el tipo",IF(AND(Variables!$D$59="Categoría (código)",Variables!$E$59=""),"Falta la lista de códigos",IF(AND(Variables!$E$59&lt;&gt;"",cb_x_cuantos_55=0,Variables!$D$59="Categoría (código)"),"Los códigos no tienen etiqueta: «1=Varón; 2=Mujer»","")))))))))</f>
        <v/>
      </c>
    </row>
    <row r="67" spans="2:4">
      <c r="B67" s="5">
        <f>IF(Variables!$A$60="","",Variables!$A$60)</f>
        <v/>
      </c>
      <c r="C67" s="5">
        <f>IF(Variables!$A$60="","",IF(D67="","Bien","Revisar"))</f>
        <v/>
      </c>
      <c r="D67" s="12">
        <f>IF(Variables!$A$60="","",IF(COUNTIF(cb_nombres,Variables!$A$60)&gt;1,"El nombre está repetido",IF(LEN(Variables!$A$60)&gt;32,"El nombre pasa de 32 caracteres",IF(SUMPRODUCT(--ISERROR(FIND(MID(Variables!$A$60,ROW(INDIRECT("1:"&amp;LEN(Variables!$A$60))),1),"abcdefghijklmnopqrstuvwxyzABCDEFGHIJKLMNOPQRSTUVWXYZ0123456789_.")))&gt;0,"El nombre tiene espacios, tildes o signos que R y SPSS no aceptan",IF(NOT(ISERROR(FIND(LEFT(Variables!$A$60,1),"0123456789_."))),"El nombre tiene que empezar con una letra",IF(Variables!$B$60="","Falta la etiqueta",IF(Variables!$D$60="","Falta el tipo",IF(AND(Variables!$D$60="Categoría (código)",Variables!$E$60=""),"Falta la lista de códigos",IF(AND(Variables!$E$60&lt;&gt;"",cb_x_cuantos_56=0,Variables!$D$60="Categoría (código)"),"Los códigos no tienen etiqueta: «1=Varón; 2=Mujer»","")))))))))</f>
        <v/>
      </c>
    </row>
    <row r="68" spans="2:4">
      <c r="B68" s="5">
        <f>IF(Variables!$A$61="","",Variables!$A$61)</f>
        <v/>
      </c>
      <c r="C68" s="5">
        <f>IF(Variables!$A$61="","",IF(D68="","Bien","Revisar"))</f>
        <v/>
      </c>
      <c r="D68" s="12">
        <f>IF(Variables!$A$61="","",IF(COUNTIF(cb_nombres,Variables!$A$61)&gt;1,"El nombre está repetido",IF(LEN(Variables!$A$61)&gt;32,"El nombre pasa de 32 caracteres",IF(SUMPRODUCT(--ISERROR(FIND(MID(Variables!$A$61,ROW(INDIRECT("1:"&amp;LEN(Variables!$A$61))),1),"abcdefghijklmnopqrstuvwxyzABCDEFGHIJKLMNOPQRSTUVWXYZ0123456789_.")))&gt;0,"El nombre tiene espacios, tildes o signos que R y SPSS no aceptan",IF(NOT(ISERROR(FIND(LEFT(Variables!$A$61,1),"0123456789_."))),"El nombre tiene que empezar con una letra",IF(Variables!$B$61="","Falta la etiqueta",IF(Variables!$D$61="","Falta el tipo",IF(AND(Variables!$D$61="Categoría (código)",Variables!$E$61=""),"Falta la lista de códigos",IF(AND(Variables!$E$61&lt;&gt;"",cb_x_cuantos_57=0,Variables!$D$61="Categoría (código)"),"Los códigos no tienen etiqueta: «1=Varón; 2=Mujer»","")))))))))</f>
        <v/>
      </c>
    </row>
    <row r="69" spans="2:4">
      <c r="B69" s="5">
        <f>IF(Variables!$A$62="","",Variables!$A$62)</f>
        <v/>
      </c>
      <c r="C69" s="5">
        <f>IF(Variables!$A$62="","",IF(D69="","Bien","Revisar"))</f>
        <v/>
      </c>
      <c r="D69" s="12">
        <f>IF(Variables!$A$62="","",IF(COUNTIF(cb_nombres,Variables!$A$62)&gt;1,"El nombre está repetido",IF(LEN(Variables!$A$62)&gt;32,"El nombre pasa de 32 caracteres",IF(SUMPRODUCT(--ISERROR(FIND(MID(Variables!$A$62,ROW(INDIRECT("1:"&amp;LEN(Variables!$A$62))),1),"abcdefghijklmnopqrstuvwxyzABCDEFGHIJKLMNOPQRSTUVWXYZ0123456789_.")))&gt;0,"El nombre tiene espacios, tildes o signos que R y SPSS no aceptan",IF(NOT(ISERROR(FIND(LEFT(Variables!$A$62,1),"0123456789_."))),"El nombre tiene que empezar con una letra",IF(Variables!$B$62="","Falta la etiqueta",IF(Variables!$D$62="","Falta el tipo",IF(AND(Variables!$D$62="Categoría (código)",Variables!$E$62=""),"Falta la lista de códigos",IF(AND(Variables!$E$62&lt;&gt;"",cb_x_cuantos_58=0,Variables!$D$62="Categoría (código)"),"Los códigos no tienen etiqueta: «1=Varón; 2=Mujer»","")))))))))</f>
        <v/>
      </c>
    </row>
    <row r="70" spans="2:4">
      <c r="B70" s="5">
        <f>IF(Variables!$A$63="","",Variables!$A$63)</f>
        <v/>
      </c>
      <c r="C70" s="5">
        <f>IF(Variables!$A$63="","",IF(D70="","Bien","Revisar"))</f>
        <v/>
      </c>
      <c r="D70" s="12">
        <f>IF(Variables!$A$63="","",IF(COUNTIF(cb_nombres,Variables!$A$63)&gt;1,"El nombre está repetido",IF(LEN(Variables!$A$63)&gt;32,"El nombre pasa de 32 caracteres",IF(SUMPRODUCT(--ISERROR(FIND(MID(Variables!$A$63,ROW(INDIRECT("1:"&amp;LEN(Variables!$A$63))),1),"abcdefghijklmnopqrstuvwxyzABCDEFGHIJKLMNOPQRSTUVWXYZ0123456789_.")))&gt;0,"El nombre tiene espacios, tildes o signos que R y SPSS no aceptan",IF(NOT(ISERROR(FIND(LEFT(Variables!$A$63,1),"0123456789_."))),"El nombre tiene que empezar con una letra",IF(Variables!$B$63="","Falta la etiqueta",IF(Variables!$D$63="","Falta el tipo",IF(AND(Variables!$D$63="Categoría (código)",Variables!$E$63=""),"Falta la lista de códigos",IF(AND(Variables!$E$63&lt;&gt;"",cb_x_cuantos_59=0,Variables!$D$63="Categoría (código)"),"Los códigos no tienen etiqueta: «1=Varón; 2=Mujer»","")))))))))</f>
        <v/>
      </c>
    </row>
    <row r="71" spans="2:4">
      <c r="B71" s="5">
        <f>IF(Variables!$A$64="","",Variables!$A$64)</f>
        <v/>
      </c>
      <c r="C71" s="5">
        <f>IF(Variables!$A$64="","",IF(D71="","Bien","Revisar"))</f>
        <v/>
      </c>
      <c r="D71" s="12">
        <f>IF(Variables!$A$64="","",IF(COUNTIF(cb_nombres,Variables!$A$64)&gt;1,"El nombre está repetido",IF(LEN(Variables!$A$64)&gt;32,"El nombre pasa de 32 caracteres",IF(SUMPRODUCT(--ISERROR(FIND(MID(Variables!$A$64,ROW(INDIRECT("1:"&amp;LEN(Variables!$A$64))),1),"abcdefghijklmnopqrstuvwxyzABCDEFGHIJKLMNOPQRSTUVWXYZ0123456789_.")))&gt;0,"El nombre tiene espacios, tildes o signos que R y SPSS no aceptan",IF(NOT(ISERROR(FIND(LEFT(Variables!$A$64,1),"0123456789_."))),"El nombre tiene que empezar con una letra",IF(Variables!$B$64="","Falta la etiqueta",IF(Variables!$D$64="","Falta el tipo",IF(AND(Variables!$D$64="Categoría (código)",Variables!$E$64=""),"Falta la lista de códigos",IF(AND(Variables!$E$64&lt;&gt;"",cb_x_cuantos_60=0,Variables!$D$64="Categoría (código)"),"Los códigos no tienen etiqueta: «1=Varón; 2=Mujer»","")))))))))</f>
        <v/>
      </c>
    </row>
  </sheetData>
  <conditionalFormatting sqref="C12:C71">
    <cfRule type="cellIs" dxfId="0" priority="1" operator="equal">
      <formula>"Revisar"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F63"/>
  <sheetViews>
    <sheetView workbookViewId="0"/>
  </sheetViews>
  <sheetFormatPr defaultRowHeight="15"/>
  <sheetData>
    <row r="1" spans="1:58">
      <c r="A1" t="s">
        <v>133</v>
      </c>
    </row>
    <row r="3" spans="1:58">
      <c r="A3" s="9" t="s">
        <v>130</v>
      </c>
      <c r="B3" s="9" t="s">
        <v>134</v>
      </c>
      <c r="C3" s="9" t="s">
        <v>135</v>
      </c>
      <c r="D3" s="9" t="s">
        <v>136</v>
      </c>
      <c r="E3" s="9" t="s">
        <v>137</v>
      </c>
      <c r="F3" s="9" t="s">
        <v>138</v>
      </c>
      <c r="G3" s="9" t="s">
        <v>139</v>
      </c>
      <c r="H3" s="9" t="s">
        <v>140</v>
      </c>
      <c r="I3" s="9" t="s">
        <v>141</v>
      </c>
      <c r="J3" s="9" t="s">
        <v>142</v>
      </c>
      <c r="K3" s="9" t="s">
        <v>143</v>
      </c>
      <c r="L3" s="9" t="s">
        <v>144</v>
      </c>
      <c r="M3" s="9" t="s">
        <v>145</v>
      </c>
      <c r="N3" s="9" t="s">
        <v>146</v>
      </c>
      <c r="O3" s="9" t="s">
        <v>147</v>
      </c>
      <c r="P3" s="9" t="s">
        <v>148</v>
      </c>
      <c r="Q3" s="9" t="s">
        <v>149</v>
      </c>
      <c r="R3" s="9" t="s">
        <v>150</v>
      </c>
      <c r="S3" s="9" t="s">
        <v>151</v>
      </c>
      <c r="T3" s="9" t="s">
        <v>152</v>
      </c>
      <c r="U3" s="9" t="s">
        <v>153</v>
      </c>
      <c r="V3" s="9" t="s">
        <v>154</v>
      </c>
      <c r="W3" s="9" t="s">
        <v>155</v>
      </c>
      <c r="X3" s="9" t="s">
        <v>156</v>
      </c>
      <c r="Y3" s="9" t="s">
        <v>157</v>
      </c>
      <c r="Z3" s="9" t="s">
        <v>158</v>
      </c>
      <c r="AA3" s="9" t="s">
        <v>159</v>
      </c>
      <c r="AB3" s="9" t="s">
        <v>121</v>
      </c>
      <c r="AC3" s="9" t="s">
        <v>160</v>
      </c>
      <c r="AD3" s="9" t="s">
        <v>161</v>
      </c>
      <c r="AE3" s="9" t="s">
        <v>162</v>
      </c>
      <c r="AF3" s="9" t="s">
        <v>163</v>
      </c>
      <c r="AG3" s="9" t="s">
        <v>164</v>
      </c>
      <c r="AH3" s="9" t="s">
        <v>165</v>
      </c>
      <c r="AI3" s="9" t="s">
        <v>166</v>
      </c>
      <c r="AJ3" s="9" t="s">
        <v>168</v>
      </c>
      <c r="AK3" s="9" t="s">
        <v>170</v>
      </c>
      <c r="AL3" s="9" t="s">
        <v>172</v>
      </c>
      <c r="AM3" s="9" t="s">
        <v>174</v>
      </c>
      <c r="AN3" s="9" t="s">
        <v>176</v>
      </c>
      <c r="AO3" s="9" t="s">
        <v>178</v>
      </c>
      <c r="AP3" s="9" t="s">
        <v>180</v>
      </c>
      <c r="AQ3" s="9" t="s">
        <v>182</v>
      </c>
      <c r="AR3" s="9" t="s">
        <v>184</v>
      </c>
      <c r="AS3" s="9" t="s">
        <v>186</v>
      </c>
      <c r="AT3" s="9" t="s">
        <v>188</v>
      </c>
      <c r="AU3" s="9" t="s">
        <v>167</v>
      </c>
      <c r="AV3" s="9" t="s">
        <v>169</v>
      </c>
      <c r="AW3" s="9" t="s">
        <v>171</v>
      </c>
      <c r="AX3" s="9" t="s">
        <v>173</v>
      </c>
      <c r="AY3" s="9" t="s">
        <v>175</v>
      </c>
      <c r="AZ3" s="9" t="s">
        <v>177</v>
      </c>
      <c r="BA3" s="9" t="s">
        <v>179</v>
      </c>
      <c r="BB3" s="9" t="s">
        <v>181</v>
      </c>
      <c r="BC3" s="9" t="s">
        <v>183</v>
      </c>
      <c r="BD3" s="9" t="s">
        <v>185</v>
      </c>
      <c r="BE3" s="9" t="s">
        <v>187</v>
      </c>
      <c r="BF3" s="9" t="s">
        <v>189</v>
      </c>
    </row>
    <row r="4" spans="1:58">
      <c r="A4" t="str">
        <f>IF(Variables!$A$5="","",Variables!$A$5)</f>
        <v>id</v>
      </c>
      <c r="B4">
        <f>IF(Variables!$E$5="","",IF(ISNUMBER(FIND("=",TRIM(MID(SUBSTITUTE(Variables!$E$5,";",REPT(" ",200)),1,200)))),TRIM(LEFT(TRIM(MID(SUBSTITUTE(Variables!$E$5,";",REPT(" ",200)),1,200)),FIND("=",TRIM(MID(SUBSTITUTE(Variables!$E$5,";",REPT(" ",200)),1,200)))-1)),TRIM(TRIM(MID(SUBSTITUTE(Variables!$E$5,";",REPT(" ",200)),1,200)))))</f>
        <v/>
      </c>
      <c r="C4">
        <f>IF(Variables!$E$5="","",IF(ISNUMBER(FIND("=",TRIM(MID(SUBSTITUTE(Variables!$E$5,";",REPT(" ",200)),201,200)))),TRIM(LEFT(TRIM(MID(SUBSTITUTE(Variables!$E$5,";",REPT(" ",200)),201,200)),FIND("=",TRIM(MID(SUBSTITUTE(Variables!$E$5,";",REPT(" ",200)),201,200)))-1)),TRIM(TRIM(MID(SUBSTITUTE(Variables!$E$5,";",REPT(" ",200)),201,200)))))</f>
        <v/>
      </c>
      <c r="D4">
        <f>IF(Variables!$E$5="","",IF(ISNUMBER(FIND("=",TRIM(MID(SUBSTITUTE(Variables!$E$5,";",REPT(" ",200)),401,200)))),TRIM(LEFT(TRIM(MID(SUBSTITUTE(Variables!$E$5,";",REPT(" ",200)),401,200)),FIND("=",TRIM(MID(SUBSTITUTE(Variables!$E$5,";",REPT(" ",200)),401,200)))-1)),TRIM(TRIM(MID(SUBSTITUTE(Variables!$E$5,";",REPT(" ",200)),401,200)))))</f>
        <v/>
      </c>
      <c r="E4">
        <f>IF(Variables!$E$5="","",IF(ISNUMBER(FIND("=",TRIM(MID(SUBSTITUTE(Variables!$E$5,";",REPT(" ",200)),601,200)))),TRIM(LEFT(TRIM(MID(SUBSTITUTE(Variables!$E$5,";",REPT(" ",200)),601,200)),FIND("=",TRIM(MID(SUBSTITUTE(Variables!$E$5,";",REPT(" ",200)),601,200)))-1)),TRIM(TRIM(MID(SUBSTITUTE(Variables!$E$5,";",REPT(" ",200)),601,200)))))</f>
        <v/>
      </c>
      <c r="F4">
        <f>IF(Variables!$E$5="","",IF(ISNUMBER(FIND("=",TRIM(MID(SUBSTITUTE(Variables!$E$5,";",REPT(" ",200)),801,200)))),TRIM(LEFT(TRIM(MID(SUBSTITUTE(Variables!$E$5,";",REPT(" ",200)),801,200)),FIND("=",TRIM(MID(SUBSTITUTE(Variables!$E$5,";",REPT(" ",200)),801,200)))-1)),TRIM(TRIM(MID(SUBSTITUTE(Variables!$E$5,";",REPT(" ",200)),801,200)))))</f>
        <v/>
      </c>
      <c r="G4">
        <f>IF(Variables!$E$5="","",IF(ISNUMBER(FIND("=",TRIM(MID(SUBSTITUTE(Variables!$E$5,";",REPT(" ",200)),1001,200)))),TRIM(LEFT(TRIM(MID(SUBSTITUTE(Variables!$E$5,";",REPT(" ",200)),1001,200)),FIND("=",TRIM(MID(SUBSTITUTE(Variables!$E$5,";",REPT(" ",200)),1001,200)))-1)),TRIM(TRIM(MID(SUBSTITUTE(Variables!$E$5,";",REPT(" ",200)),1001,200)))))</f>
        <v/>
      </c>
      <c r="H4">
        <f>IF(Variables!$E$5="","",IF(ISNUMBER(FIND("=",TRIM(MID(SUBSTITUTE(Variables!$E$5,";",REPT(" ",200)),1201,200)))),TRIM(LEFT(TRIM(MID(SUBSTITUTE(Variables!$E$5,";",REPT(" ",200)),1201,200)),FIND("=",TRIM(MID(SUBSTITUTE(Variables!$E$5,";",REPT(" ",200)),1201,200)))-1)),TRIM(TRIM(MID(SUBSTITUTE(Variables!$E$5,";",REPT(" ",200)),1201,200)))))</f>
        <v/>
      </c>
      <c r="I4">
        <f>IF(Variables!$E$5="","",IF(ISNUMBER(FIND("=",TRIM(MID(SUBSTITUTE(Variables!$E$5,";",REPT(" ",200)),1401,200)))),TRIM(LEFT(TRIM(MID(SUBSTITUTE(Variables!$E$5,";",REPT(" ",200)),1401,200)),FIND("=",TRIM(MID(SUBSTITUTE(Variables!$E$5,";",REPT(" ",200)),1401,200)))-1)),TRIM(TRIM(MID(SUBSTITUTE(Variables!$E$5,";",REPT(" ",200)),1401,200)))))</f>
        <v/>
      </c>
      <c r="J4">
        <f>IF(Variables!$E$5="","",IF(ISNUMBER(FIND("=",TRIM(MID(SUBSTITUTE(Variables!$E$5,";",REPT(" ",200)),1601,200)))),TRIM(LEFT(TRIM(MID(SUBSTITUTE(Variables!$E$5,";",REPT(" ",200)),1601,200)),FIND("=",TRIM(MID(SUBSTITUTE(Variables!$E$5,";",REPT(" ",200)),1601,200)))-1)),TRIM(TRIM(MID(SUBSTITUTE(Variables!$E$5,";",REPT(" ",200)),1601,200)))))</f>
        <v/>
      </c>
      <c r="K4">
        <f>IF(Variables!$E$5="","",IF(ISNUMBER(FIND("=",TRIM(MID(SUBSTITUTE(Variables!$E$5,";",REPT(" ",200)),1801,200)))),TRIM(LEFT(TRIM(MID(SUBSTITUTE(Variables!$E$5,";",REPT(" ",200)),1801,200)),FIND("=",TRIM(MID(SUBSTITUTE(Variables!$E$5,";",REPT(" ",200)),1801,200)))-1)),TRIM(TRIM(MID(SUBSTITUTE(Variables!$E$5,";",REPT(" ",200)),1801,200)))))</f>
        <v/>
      </c>
      <c r="L4">
        <f>IF(Variables!$E$5="","",IF(ISNUMBER(FIND("=",TRIM(MID(SUBSTITUTE(Variables!$E$5,";",REPT(" ",200)),2001,200)))),TRIM(LEFT(TRIM(MID(SUBSTITUTE(Variables!$E$5,";",REPT(" ",200)),2001,200)),FIND("=",TRIM(MID(SUBSTITUTE(Variables!$E$5,";",REPT(" ",200)),2001,200)))-1)),TRIM(TRIM(MID(SUBSTITUTE(Variables!$E$5,";",REPT(" ",200)),2001,200)))))</f>
        <v/>
      </c>
      <c r="M4">
        <f>IF(Variables!$E$5="","",IF(ISNUMBER(FIND("=",TRIM(MID(SUBSTITUTE(Variables!$E$5,";",REPT(" ",200)),2201,200)))),TRIM(LEFT(TRIM(MID(SUBSTITUTE(Variables!$E$5,";",REPT(" ",200)),2201,200)),FIND("=",TRIM(MID(SUBSTITUTE(Variables!$E$5,";",REPT(" ",200)),2201,200)))-1)),TRIM(TRIM(MID(SUBSTITUTE(Variables!$E$5,";",REPT(" ",200)),2201,200)))))</f>
        <v/>
      </c>
      <c r="N4">
        <f>IF(Variables!$E$5="","",IF(ISNUMBER(FIND("=",TRIM(MID(SUBSTITUTE(Variables!$E$5,";",REPT(" ",200)),1,200)))),TRIM(MID(TRIM(MID(SUBSTITUTE(Variables!$E$5,";",REPT(" ",200)),1,200)),FIND("=",TRIM(MID(SUBSTITUTE(Variables!$E$5,";",REPT(" ",200)),1,200)))+1,200)),""))</f>
        <v/>
      </c>
      <c r="O4">
        <f>IF(Variables!$E$5="","",IF(ISNUMBER(FIND("=",TRIM(MID(SUBSTITUTE(Variables!$E$5,";",REPT(" ",200)),201,200)))),TRIM(MID(TRIM(MID(SUBSTITUTE(Variables!$E$5,";",REPT(" ",200)),201,200)),FIND("=",TRIM(MID(SUBSTITUTE(Variables!$E$5,";",REPT(" ",200)),201,200)))+1,200)),""))</f>
        <v/>
      </c>
      <c r="P4">
        <f>IF(Variables!$E$5="","",IF(ISNUMBER(FIND("=",TRIM(MID(SUBSTITUTE(Variables!$E$5,";",REPT(" ",200)),401,200)))),TRIM(MID(TRIM(MID(SUBSTITUTE(Variables!$E$5,";",REPT(" ",200)),401,200)),FIND("=",TRIM(MID(SUBSTITUTE(Variables!$E$5,";",REPT(" ",200)),401,200)))+1,200)),""))</f>
        <v/>
      </c>
      <c r="Q4">
        <f>IF(Variables!$E$5="","",IF(ISNUMBER(FIND("=",TRIM(MID(SUBSTITUTE(Variables!$E$5,";",REPT(" ",200)),601,200)))),TRIM(MID(TRIM(MID(SUBSTITUTE(Variables!$E$5,";",REPT(" ",200)),601,200)),FIND("=",TRIM(MID(SUBSTITUTE(Variables!$E$5,";",REPT(" ",200)),601,200)))+1,200)),""))</f>
        <v/>
      </c>
      <c r="R4">
        <f>IF(Variables!$E$5="","",IF(ISNUMBER(FIND("=",TRIM(MID(SUBSTITUTE(Variables!$E$5,";",REPT(" ",200)),801,200)))),TRIM(MID(TRIM(MID(SUBSTITUTE(Variables!$E$5,";",REPT(" ",200)),801,200)),FIND("=",TRIM(MID(SUBSTITUTE(Variables!$E$5,";",REPT(" ",200)),801,200)))+1,200)),""))</f>
        <v/>
      </c>
      <c r="S4">
        <f>IF(Variables!$E$5="","",IF(ISNUMBER(FIND("=",TRIM(MID(SUBSTITUTE(Variables!$E$5,";",REPT(" ",200)),1001,200)))),TRIM(MID(TRIM(MID(SUBSTITUTE(Variables!$E$5,";",REPT(" ",200)),1001,200)),FIND("=",TRIM(MID(SUBSTITUTE(Variables!$E$5,";",REPT(" ",200)),1001,200)))+1,200)),""))</f>
        <v/>
      </c>
      <c r="T4">
        <f>IF(Variables!$E$5="","",IF(ISNUMBER(FIND("=",TRIM(MID(SUBSTITUTE(Variables!$E$5,";",REPT(" ",200)),1201,200)))),TRIM(MID(TRIM(MID(SUBSTITUTE(Variables!$E$5,";",REPT(" ",200)),1201,200)),FIND("=",TRIM(MID(SUBSTITUTE(Variables!$E$5,";",REPT(" ",200)),1201,200)))+1,200)),""))</f>
        <v/>
      </c>
      <c r="U4">
        <f>IF(Variables!$E$5="","",IF(ISNUMBER(FIND("=",TRIM(MID(SUBSTITUTE(Variables!$E$5,";",REPT(" ",200)),1401,200)))),TRIM(MID(TRIM(MID(SUBSTITUTE(Variables!$E$5,";",REPT(" ",200)),1401,200)),FIND("=",TRIM(MID(SUBSTITUTE(Variables!$E$5,";",REPT(" ",200)),1401,200)))+1,200)),""))</f>
        <v/>
      </c>
      <c r="V4">
        <f>IF(Variables!$E$5="","",IF(ISNUMBER(FIND("=",TRIM(MID(SUBSTITUTE(Variables!$E$5,";",REPT(" ",200)),1601,200)))),TRIM(MID(TRIM(MID(SUBSTITUTE(Variables!$E$5,";",REPT(" ",200)),1601,200)),FIND("=",TRIM(MID(SUBSTITUTE(Variables!$E$5,";",REPT(" ",200)),1601,200)))+1,200)),""))</f>
        <v/>
      </c>
      <c r="W4">
        <f>IF(Variables!$E$5="","",IF(ISNUMBER(FIND("=",TRIM(MID(SUBSTITUTE(Variables!$E$5,";",REPT(" ",200)),1801,200)))),TRIM(MID(TRIM(MID(SUBSTITUTE(Variables!$E$5,";",REPT(" ",200)),1801,200)),FIND("=",TRIM(MID(SUBSTITUTE(Variables!$E$5,";",REPT(" ",200)),1801,200)))+1,200)),""))</f>
        <v/>
      </c>
      <c r="X4">
        <f>IF(Variables!$E$5="","",IF(ISNUMBER(FIND("=",TRIM(MID(SUBSTITUTE(Variables!$E$5,";",REPT(" ",200)),2001,200)))),TRIM(MID(TRIM(MID(SUBSTITUTE(Variables!$E$5,";",REPT(" ",200)),2001,200)),FIND("=",TRIM(MID(SUBSTITUTE(Variables!$E$5,";",REPT(" ",200)),2001,200)))+1,200)),""))</f>
        <v/>
      </c>
      <c r="Y4">
        <f>IF(Variables!$E$5="","",IF(ISNUMBER(FIND("=",TRIM(MID(SUBSTITUTE(Variables!$E$5,";",REPT(" ",200)),2201,200)))),TRIM(MID(TRIM(MID(SUBSTITUTE(Variables!$E$5,";",REPT(" ",200)),2201,200)),FIND("=",TRIM(MID(SUBSTITUTE(Variables!$E$5,";",REPT(" ",200)),2201,200)))+1,200)),""))</f>
        <v/>
      </c>
      <c r="Z4">
        <f>--AND(B4&lt;&gt;"",N4&lt;&gt;"")+--AND(C4&lt;&gt;"",O4&lt;&gt;"")+--AND(D4&lt;&gt;"",P4&lt;&gt;"")+--AND(E4&lt;&gt;"",Q4&lt;&gt;"")+--AND(F4&lt;&gt;"",R4&lt;&gt;"")+--AND(G4&lt;&gt;"",S4&lt;&gt;"")+--AND(H4&lt;&gt;"",T4&lt;&gt;"")+--AND(I4&lt;&gt;"",U4&lt;&gt;"")+--AND(J4&lt;&gt;"",V4&lt;&gt;"")+--AND(K4&lt;&gt;"",W4&lt;&gt;"")+--AND(L4&lt;&gt;"",X4&lt;&gt;"")+--AND(M4&lt;&gt;"",Y4&lt;&gt;"")</f>
        <v>0.0</v>
      </c>
      <c r="AA4">
        <f>AT4</f>
        <v/>
      </c>
      <c r="AB4">
        <f>BF4</f>
        <v/>
      </c>
      <c r="AC4">
        <f>IF(Variables!$F$5="","",IF(ISNUMBER(FIND("=",TRIM(MID(SUBSTITUTE(Variables!$F$5,";",REPT(" ",200)),1,200)))),TRIM(LEFT(TRIM(MID(SUBSTITUTE(Variables!$F$5,";",REPT(" ",200)),1,200)),FIND("=",TRIM(MID(SUBSTITUTE(Variables!$F$5,";",REPT(" ",200)),1,200)))-1)),TRIM(TRIM(MID(SUBSTITUTE(Variables!$F$5,";",REPT(" ",200)),1,200)))))</f>
        <v/>
      </c>
      <c r="AD4">
        <f>IF(Variables!$F$5="","",IF(ISNUMBER(FIND("=",TRIM(MID(SUBSTITUTE(Variables!$F$5,";",REPT(" ",200)),201,200)))),TRIM(LEFT(TRIM(MID(SUBSTITUTE(Variables!$F$5,";",REPT(" ",200)),201,200)),FIND("=",TRIM(MID(SUBSTITUTE(Variables!$F$5,";",REPT(" ",200)),201,200)))-1)),TRIM(TRIM(MID(SUBSTITUTE(Variables!$F$5,";",REPT(" ",200)),201,200)))))</f>
        <v/>
      </c>
      <c r="AE4">
        <f>IF(Variables!$F$5="","",IF(ISNUMBER(FIND("=",TRIM(MID(SUBSTITUTE(Variables!$F$5,";",REPT(" ",200)),401,200)))),TRIM(LEFT(TRIM(MID(SUBSTITUTE(Variables!$F$5,";",REPT(" ",200)),401,200)),FIND("=",TRIM(MID(SUBSTITUTE(Variables!$F$5,";",REPT(" ",200)),401,200)))-1)),TRIM(TRIM(MID(SUBSTITUTE(Variables!$F$5,";",REPT(" ",200)),401,200)))))</f>
        <v/>
      </c>
      <c r="AF4">
        <f>IF(Variables!$F$5="","",IF(ISNUMBER(FIND("=",TRIM(MID(SUBSTITUTE(Variables!$F$5,";",REPT(" ",200)),601,200)))),TRIM(LEFT(TRIM(MID(SUBSTITUTE(Variables!$F$5,";",REPT(" ",200)),601,200)),FIND("=",TRIM(MID(SUBSTITUTE(Variables!$F$5,";",REPT(" ",200)),601,200)))-1)),TRIM(TRIM(MID(SUBSTITUTE(Variables!$F$5,";",REPT(" ",200)),601,200)))))</f>
        <v/>
      </c>
      <c r="AG4">
        <f>""&amp;IF(AC4="","",IF(""="","",", ")&amp;AC4)&amp;IF(AD4="","",IF(""&amp;IF(AC4="","",IF(""="","",", ")&amp;AC4)="","",", ")&amp;AD4)&amp;IF(AE4="","",IF(""&amp;IF(AC4="","",IF(""="","",", ")&amp;AC4)&amp;IF(AD4="","",IF(""&amp;IF(AC4="","",IF(""="","",", ")&amp;AC4)="","",", ")&amp;AD4)="","",", ")&amp;AE4)&amp;IF(AF4="","",IF(""&amp;IF(AC4="","",IF(""="","",", ")&amp;AC4)&amp;IF(AD4="","",IF(""&amp;IF(AC4="","",IF(""="","",", ")&amp;AC4)="","",", ")&amp;AD4)&amp;IF(AE4="","",IF(""&amp;IF(AC4="","",IF(""="","",", ")&amp;AC4)&amp;IF(AD4="","",IF(""&amp;IF(AC4="","",IF(""="","",", ")&amp;AC4)="","",", ")&amp;AD4)="","",", ")&amp;AE4)="","",", ")&amp;AF4)</f>
        <v/>
      </c>
      <c r="AH4">
        <f>""&amp;IF(AC4="","",IF(""="","",", ")&amp;AC4)&amp;IF(AD4="","",IF(""&amp;IF(AC4="","",IF(""="","",", ")&amp;AC4)="","",", ")&amp;AD4)&amp;IF(AE4="","",IF(""&amp;IF(AC4="","",IF(""="","",", ")&amp;AC4)&amp;IF(AD4="","",IF(""&amp;IF(AC4="","",IF(""="","",", ")&amp;AC4)="","",", ")&amp;AD4)="","",", ")&amp;AE4)&amp;IF(AF4="","",IF(""&amp;IF(AC4="","",IF(""="","",", ")&amp;AC4)&amp;IF(AD4="","",IF(""&amp;IF(AC4="","",IF(""="","",", ")&amp;AC4)="","",", ")&amp;AD4)&amp;IF(AE4="","",IF(""&amp;IF(AC4="","",IF(""="","",", ")&amp;AC4)&amp;IF(AD4="","",IF(""&amp;IF(AC4="","",IF(""="","",", ")&amp;AC4)="","",", ")&amp;AD4)="","",", ")&amp;AE4)="","",", ")&amp;AF4)</f>
        <v/>
      </c>
      <c r="AI4">
        <f>IF(AND(B4&lt;&gt;"",N4&lt;&gt;""),""&amp;IF(""="","",", ")&amp;CHAR(34)&amp;SUBSTITUTE(N4,CHAR(34),"\"&amp;CHAR(34))&amp;CHAR(34)&amp;" = "&amp;B4,"")</f>
        <v/>
      </c>
      <c r="AJ4">
        <f>IF(AND(C4&lt;&gt;"",O4&lt;&gt;""),AI4&amp;IF(AI4="","",", ")&amp;CHAR(34)&amp;SUBSTITUTE(O4,CHAR(34),"\"&amp;CHAR(34))&amp;CHAR(34)&amp;" = "&amp;C4,AI4)</f>
        <v/>
      </c>
      <c r="AK4">
        <f>IF(AND(D4&lt;&gt;"",P4&lt;&gt;""),AJ4&amp;IF(AJ4="","",", ")&amp;CHAR(34)&amp;SUBSTITUTE(P4,CHAR(34),"\"&amp;CHAR(34))&amp;CHAR(34)&amp;" = "&amp;D4,AJ4)</f>
        <v/>
      </c>
      <c r="AL4">
        <f>IF(AND(E4&lt;&gt;"",Q4&lt;&gt;""),AK4&amp;IF(AK4="","",", ")&amp;CHAR(34)&amp;SUBSTITUTE(Q4,CHAR(34),"\"&amp;CHAR(34))&amp;CHAR(34)&amp;" = "&amp;E4,AK4)</f>
        <v/>
      </c>
      <c r="AM4">
        <f>IF(AND(F4&lt;&gt;"",R4&lt;&gt;""),AL4&amp;IF(AL4="","",", ")&amp;CHAR(34)&amp;SUBSTITUTE(R4,CHAR(34),"\"&amp;CHAR(34))&amp;CHAR(34)&amp;" = "&amp;F4,AL4)</f>
        <v/>
      </c>
      <c r="AN4">
        <f>IF(AND(G4&lt;&gt;"",S4&lt;&gt;""),AM4&amp;IF(AM4="","",", ")&amp;CHAR(34)&amp;SUBSTITUTE(S4,CHAR(34),"\"&amp;CHAR(34))&amp;CHAR(34)&amp;" = "&amp;G4,AM4)</f>
        <v/>
      </c>
      <c r="AO4">
        <f>IF(AND(H4&lt;&gt;"",T4&lt;&gt;""),AN4&amp;IF(AN4="","",", ")&amp;CHAR(34)&amp;SUBSTITUTE(T4,CHAR(34),"\"&amp;CHAR(34))&amp;CHAR(34)&amp;" = "&amp;H4,AN4)</f>
        <v/>
      </c>
      <c r="AP4">
        <f>IF(AND(I4&lt;&gt;"",U4&lt;&gt;""),AO4&amp;IF(AO4="","",", ")&amp;CHAR(34)&amp;SUBSTITUTE(U4,CHAR(34),"\"&amp;CHAR(34))&amp;CHAR(34)&amp;" = "&amp;I4,AO4)</f>
        <v/>
      </c>
      <c r="AQ4">
        <f>IF(AND(J4&lt;&gt;"",V4&lt;&gt;""),AP4&amp;IF(AP4="","",", ")&amp;CHAR(34)&amp;SUBSTITUTE(V4,CHAR(34),"\"&amp;CHAR(34))&amp;CHAR(34)&amp;" = "&amp;J4,AP4)</f>
        <v/>
      </c>
      <c r="AR4">
        <f>IF(AND(K4&lt;&gt;"",W4&lt;&gt;""),AQ4&amp;IF(AQ4="","",", ")&amp;CHAR(34)&amp;SUBSTITUTE(W4,CHAR(34),"\"&amp;CHAR(34))&amp;CHAR(34)&amp;" = "&amp;K4,AQ4)</f>
        <v/>
      </c>
      <c r="AS4">
        <f>IF(AND(L4&lt;&gt;"",X4&lt;&gt;""),AR4&amp;IF(AR4="","",", ")&amp;CHAR(34)&amp;SUBSTITUTE(X4,CHAR(34),"\"&amp;CHAR(34))&amp;CHAR(34)&amp;" = "&amp;L4,AR4)</f>
        <v/>
      </c>
      <c r="AT4">
        <f>IF(AND(M4&lt;&gt;"",Y4&lt;&gt;""),AS4&amp;IF(AS4="","",", ")&amp;CHAR(34)&amp;SUBSTITUTE(Y4,CHAR(34),"\"&amp;CHAR(34))&amp;CHAR(34)&amp;" = "&amp;M4,AS4)</f>
        <v/>
      </c>
      <c r="AU4">
        <f>IF(AND(B4&lt;&gt;"",N4&lt;&gt;""),""&amp;IF(""="",""," ")&amp;B4&amp;" "&amp;CHAR(34)&amp;SUBSTITUTE(N4,CHAR(34),CHAR(34)&amp;CHAR(34))&amp;CHAR(34),"")</f>
        <v/>
      </c>
      <c r="AV4">
        <f>IF(AND(C4&lt;&gt;"",O4&lt;&gt;""),AU4&amp;IF(AU4="",""," ")&amp;C4&amp;" "&amp;CHAR(34)&amp;SUBSTITUTE(O4,CHAR(34),CHAR(34)&amp;CHAR(34))&amp;CHAR(34),AU4)</f>
        <v/>
      </c>
      <c r="AW4">
        <f>IF(AND(D4&lt;&gt;"",P4&lt;&gt;""),AV4&amp;IF(AV4="",""," ")&amp;D4&amp;" "&amp;CHAR(34)&amp;SUBSTITUTE(P4,CHAR(34),CHAR(34)&amp;CHAR(34))&amp;CHAR(34),AV4)</f>
        <v/>
      </c>
      <c r="AX4">
        <f>IF(AND(E4&lt;&gt;"",Q4&lt;&gt;""),AW4&amp;IF(AW4="",""," ")&amp;E4&amp;" "&amp;CHAR(34)&amp;SUBSTITUTE(Q4,CHAR(34),CHAR(34)&amp;CHAR(34))&amp;CHAR(34),AW4)</f>
        <v/>
      </c>
      <c r="AY4">
        <f>IF(AND(F4&lt;&gt;"",R4&lt;&gt;""),AX4&amp;IF(AX4="",""," ")&amp;F4&amp;" "&amp;CHAR(34)&amp;SUBSTITUTE(R4,CHAR(34),CHAR(34)&amp;CHAR(34))&amp;CHAR(34),AX4)</f>
        <v/>
      </c>
      <c r="AZ4">
        <f>IF(AND(G4&lt;&gt;"",S4&lt;&gt;""),AY4&amp;IF(AY4="",""," ")&amp;G4&amp;" "&amp;CHAR(34)&amp;SUBSTITUTE(S4,CHAR(34),CHAR(34)&amp;CHAR(34))&amp;CHAR(34),AY4)</f>
        <v/>
      </c>
      <c r="BA4">
        <f>IF(AND(H4&lt;&gt;"",T4&lt;&gt;""),AZ4&amp;IF(AZ4="",""," ")&amp;H4&amp;" "&amp;CHAR(34)&amp;SUBSTITUTE(T4,CHAR(34),CHAR(34)&amp;CHAR(34))&amp;CHAR(34),AZ4)</f>
        <v/>
      </c>
      <c r="BB4">
        <f>IF(AND(I4&lt;&gt;"",U4&lt;&gt;""),BA4&amp;IF(BA4="",""," ")&amp;I4&amp;" "&amp;CHAR(34)&amp;SUBSTITUTE(U4,CHAR(34),CHAR(34)&amp;CHAR(34))&amp;CHAR(34),BA4)</f>
        <v/>
      </c>
      <c r="BC4">
        <f>IF(AND(J4&lt;&gt;"",V4&lt;&gt;""),BB4&amp;IF(BB4="",""," ")&amp;J4&amp;" "&amp;CHAR(34)&amp;SUBSTITUTE(V4,CHAR(34),CHAR(34)&amp;CHAR(34))&amp;CHAR(34),BB4)</f>
        <v/>
      </c>
      <c r="BD4">
        <f>IF(AND(K4&lt;&gt;"",W4&lt;&gt;""),BC4&amp;IF(BC4="",""," ")&amp;K4&amp;" "&amp;CHAR(34)&amp;SUBSTITUTE(W4,CHAR(34),CHAR(34)&amp;CHAR(34))&amp;CHAR(34),BC4)</f>
        <v/>
      </c>
      <c r="BE4">
        <f>IF(AND(L4&lt;&gt;"",X4&lt;&gt;""),BD4&amp;IF(BD4="",""," ")&amp;L4&amp;" "&amp;CHAR(34)&amp;SUBSTITUTE(X4,CHAR(34),CHAR(34)&amp;CHAR(34))&amp;CHAR(34),BD4)</f>
        <v/>
      </c>
      <c r="BF4">
        <f>IF(AND(M4&lt;&gt;"",Y4&lt;&gt;""),BE4&amp;IF(BE4="",""," ")&amp;M4&amp;" "&amp;CHAR(34)&amp;SUBSTITUTE(Y4,CHAR(34),CHAR(34)&amp;CHAR(34))&amp;CHAR(34),BE4)</f>
        <v/>
      </c>
    </row>
    <row r="5" spans="1:58">
      <c r="A5" t="str">
        <f>IF(Variables!$A$6="","",Variables!$A$6)</f>
        <v>fecha</v>
      </c>
      <c r="B5">
        <f>IF(Variables!$E$6="","",IF(ISNUMBER(FIND("=",TRIM(MID(SUBSTITUTE(Variables!$E$6,";",REPT(" ",200)),1,200)))),TRIM(LEFT(TRIM(MID(SUBSTITUTE(Variables!$E$6,";",REPT(" ",200)),1,200)),FIND("=",TRIM(MID(SUBSTITUTE(Variables!$E$6,";",REPT(" ",200)),1,200)))-1)),TRIM(TRIM(MID(SUBSTITUTE(Variables!$E$6,";",REPT(" ",200)),1,200)))))</f>
        <v/>
      </c>
      <c r="C5">
        <f>IF(Variables!$E$6="","",IF(ISNUMBER(FIND("=",TRIM(MID(SUBSTITUTE(Variables!$E$6,";",REPT(" ",200)),201,200)))),TRIM(LEFT(TRIM(MID(SUBSTITUTE(Variables!$E$6,";",REPT(" ",200)),201,200)),FIND("=",TRIM(MID(SUBSTITUTE(Variables!$E$6,";",REPT(" ",200)),201,200)))-1)),TRIM(TRIM(MID(SUBSTITUTE(Variables!$E$6,";",REPT(" ",200)),201,200)))))</f>
        <v/>
      </c>
      <c r="D5">
        <f>IF(Variables!$E$6="","",IF(ISNUMBER(FIND("=",TRIM(MID(SUBSTITUTE(Variables!$E$6,";",REPT(" ",200)),401,200)))),TRIM(LEFT(TRIM(MID(SUBSTITUTE(Variables!$E$6,";",REPT(" ",200)),401,200)),FIND("=",TRIM(MID(SUBSTITUTE(Variables!$E$6,";",REPT(" ",200)),401,200)))-1)),TRIM(TRIM(MID(SUBSTITUTE(Variables!$E$6,";",REPT(" ",200)),401,200)))))</f>
        <v/>
      </c>
      <c r="E5">
        <f>IF(Variables!$E$6="","",IF(ISNUMBER(FIND("=",TRIM(MID(SUBSTITUTE(Variables!$E$6,";",REPT(" ",200)),601,200)))),TRIM(LEFT(TRIM(MID(SUBSTITUTE(Variables!$E$6,";",REPT(" ",200)),601,200)),FIND("=",TRIM(MID(SUBSTITUTE(Variables!$E$6,";",REPT(" ",200)),601,200)))-1)),TRIM(TRIM(MID(SUBSTITUTE(Variables!$E$6,";",REPT(" ",200)),601,200)))))</f>
        <v/>
      </c>
      <c r="F5">
        <f>IF(Variables!$E$6="","",IF(ISNUMBER(FIND("=",TRIM(MID(SUBSTITUTE(Variables!$E$6,";",REPT(" ",200)),801,200)))),TRIM(LEFT(TRIM(MID(SUBSTITUTE(Variables!$E$6,";",REPT(" ",200)),801,200)),FIND("=",TRIM(MID(SUBSTITUTE(Variables!$E$6,";",REPT(" ",200)),801,200)))-1)),TRIM(TRIM(MID(SUBSTITUTE(Variables!$E$6,";",REPT(" ",200)),801,200)))))</f>
        <v/>
      </c>
      <c r="G5">
        <f>IF(Variables!$E$6="","",IF(ISNUMBER(FIND("=",TRIM(MID(SUBSTITUTE(Variables!$E$6,";",REPT(" ",200)),1001,200)))),TRIM(LEFT(TRIM(MID(SUBSTITUTE(Variables!$E$6,";",REPT(" ",200)),1001,200)),FIND("=",TRIM(MID(SUBSTITUTE(Variables!$E$6,";",REPT(" ",200)),1001,200)))-1)),TRIM(TRIM(MID(SUBSTITUTE(Variables!$E$6,";",REPT(" ",200)),1001,200)))))</f>
        <v/>
      </c>
      <c r="H5">
        <f>IF(Variables!$E$6="","",IF(ISNUMBER(FIND("=",TRIM(MID(SUBSTITUTE(Variables!$E$6,";",REPT(" ",200)),1201,200)))),TRIM(LEFT(TRIM(MID(SUBSTITUTE(Variables!$E$6,";",REPT(" ",200)),1201,200)),FIND("=",TRIM(MID(SUBSTITUTE(Variables!$E$6,";",REPT(" ",200)),1201,200)))-1)),TRIM(TRIM(MID(SUBSTITUTE(Variables!$E$6,";",REPT(" ",200)),1201,200)))))</f>
        <v/>
      </c>
      <c r="I5">
        <f>IF(Variables!$E$6="","",IF(ISNUMBER(FIND("=",TRIM(MID(SUBSTITUTE(Variables!$E$6,";",REPT(" ",200)),1401,200)))),TRIM(LEFT(TRIM(MID(SUBSTITUTE(Variables!$E$6,";",REPT(" ",200)),1401,200)),FIND("=",TRIM(MID(SUBSTITUTE(Variables!$E$6,";",REPT(" ",200)),1401,200)))-1)),TRIM(TRIM(MID(SUBSTITUTE(Variables!$E$6,";",REPT(" ",200)),1401,200)))))</f>
        <v/>
      </c>
      <c r="J5">
        <f>IF(Variables!$E$6="","",IF(ISNUMBER(FIND("=",TRIM(MID(SUBSTITUTE(Variables!$E$6,";",REPT(" ",200)),1601,200)))),TRIM(LEFT(TRIM(MID(SUBSTITUTE(Variables!$E$6,";",REPT(" ",200)),1601,200)),FIND("=",TRIM(MID(SUBSTITUTE(Variables!$E$6,";",REPT(" ",200)),1601,200)))-1)),TRIM(TRIM(MID(SUBSTITUTE(Variables!$E$6,";",REPT(" ",200)),1601,200)))))</f>
        <v/>
      </c>
      <c r="K5">
        <f>IF(Variables!$E$6="","",IF(ISNUMBER(FIND("=",TRIM(MID(SUBSTITUTE(Variables!$E$6,";",REPT(" ",200)),1801,200)))),TRIM(LEFT(TRIM(MID(SUBSTITUTE(Variables!$E$6,";",REPT(" ",200)),1801,200)),FIND("=",TRIM(MID(SUBSTITUTE(Variables!$E$6,";",REPT(" ",200)),1801,200)))-1)),TRIM(TRIM(MID(SUBSTITUTE(Variables!$E$6,";",REPT(" ",200)),1801,200)))))</f>
        <v/>
      </c>
      <c r="L5">
        <f>IF(Variables!$E$6="","",IF(ISNUMBER(FIND("=",TRIM(MID(SUBSTITUTE(Variables!$E$6,";",REPT(" ",200)),2001,200)))),TRIM(LEFT(TRIM(MID(SUBSTITUTE(Variables!$E$6,";",REPT(" ",200)),2001,200)),FIND("=",TRIM(MID(SUBSTITUTE(Variables!$E$6,";",REPT(" ",200)),2001,200)))-1)),TRIM(TRIM(MID(SUBSTITUTE(Variables!$E$6,";",REPT(" ",200)),2001,200)))))</f>
        <v/>
      </c>
      <c r="M5">
        <f>IF(Variables!$E$6="","",IF(ISNUMBER(FIND("=",TRIM(MID(SUBSTITUTE(Variables!$E$6,";",REPT(" ",200)),2201,200)))),TRIM(LEFT(TRIM(MID(SUBSTITUTE(Variables!$E$6,";",REPT(" ",200)),2201,200)),FIND("=",TRIM(MID(SUBSTITUTE(Variables!$E$6,";",REPT(" ",200)),2201,200)))-1)),TRIM(TRIM(MID(SUBSTITUTE(Variables!$E$6,";",REPT(" ",200)),2201,200)))))</f>
        <v/>
      </c>
      <c r="N5">
        <f>IF(Variables!$E$6="","",IF(ISNUMBER(FIND("=",TRIM(MID(SUBSTITUTE(Variables!$E$6,";",REPT(" ",200)),1,200)))),TRIM(MID(TRIM(MID(SUBSTITUTE(Variables!$E$6,";",REPT(" ",200)),1,200)),FIND("=",TRIM(MID(SUBSTITUTE(Variables!$E$6,";",REPT(" ",200)),1,200)))+1,200)),""))</f>
        <v/>
      </c>
      <c r="O5">
        <f>IF(Variables!$E$6="","",IF(ISNUMBER(FIND("=",TRIM(MID(SUBSTITUTE(Variables!$E$6,";",REPT(" ",200)),201,200)))),TRIM(MID(TRIM(MID(SUBSTITUTE(Variables!$E$6,";",REPT(" ",200)),201,200)),FIND("=",TRIM(MID(SUBSTITUTE(Variables!$E$6,";",REPT(" ",200)),201,200)))+1,200)),""))</f>
        <v/>
      </c>
      <c r="P5">
        <f>IF(Variables!$E$6="","",IF(ISNUMBER(FIND("=",TRIM(MID(SUBSTITUTE(Variables!$E$6,";",REPT(" ",200)),401,200)))),TRIM(MID(TRIM(MID(SUBSTITUTE(Variables!$E$6,";",REPT(" ",200)),401,200)),FIND("=",TRIM(MID(SUBSTITUTE(Variables!$E$6,";",REPT(" ",200)),401,200)))+1,200)),""))</f>
        <v/>
      </c>
      <c r="Q5">
        <f>IF(Variables!$E$6="","",IF(ISNUMBER(FIND("=",TRIM(MID(SUBSTITUTE(Variables!$E$6,";",REPT(" ",200)),601,200)))),TRIM(MID(TRIM(MID(SUBSTITUTE(Variables!$E$6,";",REPT(" ",200)),601,200)),FIND("=",TRIM(MID(SUBSTITUTE(Variables!$E$6,";",REPT(" ",200)),601,200)))+1,200)),""))</f>
        <v/>
      </c>
      <c r="R5">
        <f>IF(Variables!$E$6="","",IF(ISNUMBER(FIND("=",TRIM(MID(SUBSTITUTE(Variables!$E$6,";",REPT(" ",200)),801,200)))),TRIM(MID(TRIM(MID(SUBSTITUTE(Variables!$E$6,";",REPT(" ",200)),801,200)),FIND("=",TRIM(MID(SUBSTITUTE(Variables!$E$6,";",REPT(" ",200)),801,200)))+1,200)),""))</f>
        <v/>
      </c>
      <c r="S5">
        <f>IF(Variables!$E$6="","",IF(ISNUMBER(FIND("=",TRIM(MID(SUBSTITUTE(Variables!$E$6,";",REPT(" ",200)),1001,200)))),TRIM(MID(TRIM(MID(SUBSTITUTE(Variables!$E$6,";",REPT(" ",200)),1001,200)),FIND("=",TRIM(MID(SUBSTITUTE(Variables!$E$6,";",REPT(" ",200)),1001,200)))+1,200)),""))</f>
        <v/>
      </c>
      <c r="T5">
        <f>IF(Variables!$E$6="","",IF(ISNUMBER(FIND("=",TRIM(MID(SUBSTITUTE(Variables!$E$6,";",REPT(" ",200)),1201,200)))),TRIM(MID(TRIM(MID(SUBSTITUTE(Variables!$E$6,";",REPT(" ",200)),1201,200)),FIND("=",TRIM(MID(SUBSTITUTE(Variables!$E$6,";",REPT(" ",200)),1201,200)))+1,200)),""))</f>
        <v/>
      </c>
      <c r="U5">
        <f>IF(Variables!$E$6="","",IF(ISNUMBER(FIND("=",TRIM(MID(SUBSTITUTE(Variables!$E$6,";",REPT(" ",200)),1401,200)))),TRIM(MID(TRIM(MID(SUBSTITUTE(Variables!$E$6,";",REPT(" ",200)),1401,200)),FIND("=",TRIM(MID(SUBSTITUTE(Variables!$E$6,";",REPT(" ",200)),1401,200)))+1,200)),""))</f>
        <v/>
      </c>
      <c r="V5">
        <f>IF(Variables!$E$6="","",IF(ISNUMBER(FIND("=",TRIM(MID(SUBSTITUTE(Variables!$E$6,";",REPT(" ",200)),1601,200)))),TRIM(MID(TRIM(MID(SUBSTITUTE(Variables!$E$6,";",REPT(" ",200)),1601,200)),FIND("=",TRIM(MID(SUBSTITUTE(Variables!$E$6,";",REPT(" ",200)),1601,200)))+1,200)),""))</f>
        <v/>
      </c>
      <c r="W5">
        <f>IF(Variables!$E$6="","",IF(ISNUMBER(FIND("=",TRIM(MID(SUBSTITUTE(Variables!$E$6,";",REPT(" ",200)),1801,200)))),TRIM(MID(TRIM(MID(SUBSTITUTE(Variables!$E$6,";",REPT(" ",200)),1801,200)),FIND("=",TRIM(MID(SUBSTITUTE(Variables!$E$6,";",REPT(" ",200)),1801,200)))+1,200)),""))</f>
        <v/>
      </c>
      <c r="X5">
        <f>IF(Variables!$E$6="","",IF(ISNUMBER(FIND("=",TRIM(MID(SUBSTITUTE(Variables!$E$6,";",REPT(" ",200)),2001,200)))),TRIM(MID(TRIM(MID(SUBSTITUTE(Variables!$E$6,";",REPT(" ",200)),2001,200)),FIND("=",TRIM(MID(SUBSTITUTE(Variables!$E$6,";",REPT(" ",200)),2001,200)))+1,200)),""))</f>
        <v/>
      </c>
      <c r="Y5">
        <f>IF(Variables!$E$6="","",IF(ISNUMBER(FIND("=",TRIM(MID(SUBSTITUTE(Variables!$E$6,";",REPT(" ",200)),2201,200)))),TRIM(MID(TRIM(MID(SUBSTITUTE(Variables!$E$6,";",REPT(" ",200)),2201,200)),FIND("=",TRIM(MID(SUBSTITUTE(Variables!$E$6,";",REPT(" ",200)),2201,200)))+1,200)),""))</f>
        <v/>
      </c>
      <c r="Z5">
        <f>--AND(B5&lt;&gt;"",N5&lt;&gt;"")+--AND(C5&lt;&gt;"",O5&lt;&gt;"")+--AND(D5&lt;&gt;"",P5&lt;&gt;"")+--AND(E5&lt;&gt;"",Q5&lt;&gt;"")+--AND(F5&lt;&gt;"",R5&lt;&gt;"")+--AND(G5&lt;&gt;"",S5&lt;&gt;"")+--AND(H5&lt;&gt;"",T5&lt;&gt;"")+--AND(I5&lt;&gt;"",U5&lt;&gt;"")+--AND(J5&lt;&gt;"",V5&lt;&gt;"")+--AND(K5&lt;&gt;"",W5&lt;&gt;"")+--AND(L5&lt;&gt;"",X5&lt;&gt;"")+--AND(M5&lt;&gt;"",Y5&lt;&gt;"")</f>
        <v>0.0</v>
      </c>
      <c r="AA5">
        <f>AT5</f>
        <v/>
      </c>
      <c r="AB5">
        <f>BF5</f>
        <v/>
      </c>
      <c r="AC5">
        <f>IF(Variables!$F$6="","",IF(ISNUMBER(FIND("=",TRIM(MID(SUBSTITUTE(Variables!$F$6,";",REPT(" ",200)),1,200)))),TRIM(LEFT(TRIM(MID(SUBSTITUTE(Variables!$F$6,";",REPT(" ",200)),1,200)),FIND("=",TRIM(MID(SUBSTITUTE(Variables!$F$6,";",REPT(" ",200)),1,200)))-1)),TRIM(TRIM(MID(SUBSTITUTE(Variables!$F$6,";",REPT(" ",200)),1,200)))))</f>
        <v/>
      </c>
      <c r="AD5">
        <f>IF(Variables!$F$6="","",IF(ISNUMBER(FIND("=",TRIM(MID(SUBSTITUTE(Variables!$F$6,";",REPT(" ",200)),201,200)))),TRIM(LEFT(TRIM(MID(SUBSTITUTE(Variables!$F$6,";",REPT(" ",200)),201,200)),FIND("=",TRIM(MID(SUBSTITUTE(Variables!$F$6,";",REPT(" ",200)),201,200)))-1)),TRIM(TRIM(MID(SUBSTITUTE(Variables!$F$6,";",REPT(" ",200)),201,200)))))</f>
        <v/>
      </c>
      <c r="AE5">
        <f>IF(Variables!$F$6="","",IF(ISNUMBER(FIND("=",TRIM(MID(SUBSTITUTE(Variables!$F$6,";",REPT(" ",200)),401,200)))),TRIM(LEFT(TRIM(MID(SUBSTITUTE(Variables!$F$6,";",REPT(" ",200)),401,200)),FIND("=",TRIM(MID(SUBSTITUTE(Variables!$F$6,";",REPT(" ",200)),401,200)))-1)),TRIM(TRIM(MID(SUBSTITUTE(Variables!$F$6,";",REPT(" ",200)),401,200)))))</f>
        <v/>
      </c>
      <c r="AF5">
        <f>IF(Variables!$F$6="","",IF(ISNUMBER(FIND("=",TRIM(MID(SUBSTITUTE(Variables!$F$6,";",REPT(" ",200)),601,200)))),TRIM(LEFT(TRIM(MID(SUBSTITUTE(Variables!$F$6,";",REPT(" ",200)),601,200)),FIND("=",TRIM(MID(SUBSTITUTE(Variables!$F$6,";",REPT(" ",200)),601,200)))-1)),TRIM(TRIM(MID(SUBSTITUTE(Variables!$F$6,";",REPT(" ",200)),601,200)))))</f>
        <v/>
      </c>
      <c r="AG5">
        <f>""&amp;IF(AC5="","",IF(""="","",", ")&amp;AC5)&amp;IF(AD5="","",IF(""&amp;IF(AC5="","",IF(""="","",", ")&amp;AC5)="","",", ")&amp;AD5)&amp;IF(AE5="","",IF(""&amp;IF(AC5="","",IF(""="","",", ")&amp;AC5)&amp;IF(AD5="","",IF(""&amp;IF(AC5="","",IF(""="","",", ")&amp;AC5)="","",", ")&amp;AD5)="","",", ")&amp;AE5)&amp;IF(AF5="","",IF(""&amp;IF(AC5="","",IF(""="","",", ")&amp;AC5)&amp;IF(AD5="","",IF(""&amp;IF(AC5="","",IF(""="","",", ")&amp;AC5)="","",", ")&amp;AD5)&amp;IF(AE5="","",IF(""&amp;IF(AC5="","",IF(""="","",", ")&amp;AC5)&amp;IF(AD5="","",IF(""&amp;IF(AC5="","",IF(""="","",", ")&amp;AC5)="","",", ")&amp;AD5)="","",", ")&amp;AE5)="","",", ")&amp;AF5)</f>
        <v/>
      </c>
      <c r="AH5">
        <f>""&amp;IF(AC5="","",IF(""="","",", ")&amp;AC5)&amp;IF(AD5="","",IF(""&amp;IF(AC5="","",IF(""="","",", ")&amp;AC5)="","",", ")&amp;AD5)&amp;IF(AE5="","",IF(""&amp;IF(AC5="","",IF(""="","",", ")&amp;AC5)&amp;IF(AD5="","",IF(""&amp;IF(AC5="","",IF(""="","",", ")&amp;AC5)="","",", ")&amp;AD5)="","",", ")&amp;AE5)&amp;IF(AF5="","",IF(""&amp;IF(AC5="","",IF(""="","",", ")&amp;AC5)&amp;IF(AD5="","",IF(""&amp;IF(AC5="","",IF(""="","",", ")&amp;AC5)="","",", ")&amp;AD5)&amp;IF(AE5="","",IF(""&amp;IF(AC5="","",IF(""="","",", ")&amp;AC5)&amp;IF(AD5="","",IF(""&amp;IF(AC5="","",IF(""="","",", ")&amp;AC5)="","",", ")&amp;AD5)="","",", ")&amp;AE5)="","",", ")&amp;AF5)</f>
        <v/>
      </c>
      <c r="AI5">
        <f>IF(AND(B5&lt;&gt;"",N5&lt;&gt;""),""&amp;IF(""="","",", ")&amp;CHAR(34)&amp;SUBSTITUTE(N5,CHAR(34),"\"&amp;CHAR(34))&amp;CHAR(34)&amp;" = "&amp;B5,"")</f>
        <v/>
      </c>
      <c r="AJ5">
        <f>IF(AND(C5&lt;&gt;"",O5&lt;&gt;""),AI5&amp;IF(AI5="","",", ")&amp;CHAR(34)&amp;SUBSTITUTE(O5,CHAR(34),"\"&amp;CHAR(34))&amp;CHAR(34)&amp;" = "&amp;C5,AI5)</f>
        <v/>
      </c>
      <c r="AK5">
        <f>IF(AND(D5&lt;&gt;"",P5&lt;&gt;""),AJ5&amp;IF(AJ5="","",", ")&amp;CHAR(34)&amp;SUBSTITUTE(P5,CHAR(34),"\"&amp;CHAR(34))&amp;CHAR(34)&amp;" = "&amp;D5,AJ5)</f>
        <v/>
      </c>
      <c r="AL5">
        <f>IF(AND(E5&lt;&gt;"",Q5&lt;&gt;""),AK5&amp;IF(AK5="","",", ")&amp;CHAR(34)&amp;SUBSTITUTE(Q5,CHAR(34),"\"&amp;CHAR(34))&amp;CHAR(34)&amp;" = "&amp;E5,AK5)</f>
        <v/>
      </c>
      <c r="AM5">
        <f>IF(AND(F5&lt;&gt;"",R5&lt;&gt;""),AL5&amp;IF(AL5="","",", ")&amp;CHAR(34)&amp;SUBSTITUTE(R5,CHAR(34),"\"&amp;CHAR(34))&amp;CHAR(34)&amp;" = "&amp;F5,AL5)</f>
        <v/>
      </c>
      <c r="AN5">
        <f>IF(AND(G5&lt;&gt;"",S5&lt;&gt;""),AM5&amp;IF(AM5="","",", ")&amp;CHAR(34)&amp;SUBSTITUTE(S5,CHAR(34),"\"&amp;CHAR(34))&amp;CHAR(34)&amp;" = "&amp;G5,AM5)</f>
        <v/>
      </c>
      <c r="AO5">
        <f>IF(AND(H5&lt;&gt;"",T5&lt;&gt;""),AN5&amp;IF(AN5="","",", ")&amp;CHAR(34)&amp;SUBSTITUTE(T5,CHAR(34),"\"&amp;CHAR(34))&amp;CHAR(34)&amp;" = "&amp;H5,AN5)</f>
        <v/>
      </c>
      <c r="AP5">
        <f>IF(AND(I5&lt;&gt;"",U5&lt;&gt;""),AO5&amp;IF(AO5="","",", ")&amp;CHAR(34)&amp;SUBSTITUTE(U5,CHAR(34),"\"&amp;CHAR(34))&amp;CHAR(34)&amp;" = "&amp;I5,AO5)</f>
        <v/>
      </c>
      <c r="AQ5">
        <f>IF(AND(J5&lt;&gt;"",V5&lt;&gt;""),AP5&amp;IF(AP5="","",", ")&amp;CHAR(34)&amp;SUBSTITUTE(V5,CHAR(34),"\"&amp;CHAR(34))&amp;CHAR(34)&amp;" = "&amp;J5,AP5)</f>
        <v/>
      </c>
      <c r="AR5">
        <f>IF(AND(K5&lt;&gt;"",W5&lt;&gt;""),AQ5&amp;IF(AQ5="","",", ")&amp;CHAR(34)&amp;SUBSTITUTE(W5,CHAR(34),"\"&amp;CHAR(34))&amp;CHAR(34)&amp;" = "&amp;K5,AQ5)</f>
        <v/>
      </c>
      <c r="AS5">
        <f>IF(AND(L5&lt;&gt;"",X5&lt;&gt;""),AR5&amp;IF(AR5="","",", ")&amp;CHAR(34)&amp;SUBSTITUTE(X5,CHAR(34),"\"&amp;CHAR(34))&amp;CHAR(34)&amp;" = "&amp;L5,AR5)</f>
        <v/>
      </c>
      <c r="AT5">
        <f>IF(AND(M5&lt;&gt;"",Y5&lt;&gt;""),AS5&amp;IF(AS5="","",", ")&amp;CHAR(34)&amp;SUBSTITUTE(Y5,CHAR(34),"\"&amp;CHAR(34))&amp;CHAR(34)&amp;" = "&amp;M5,AS5)</f>
        <v/>
      </c>
      <c r="AU5">
        <f>IF(AND(B5&lt;&gt;"",N5&lt;&gt;""),""&amp;IF(""="",""," ")&amp;B5&amp;" "&amp;CHAR(34)&amp;SUBSTITUTE(N5,CHAR(34),CHAR(34)&amp;CHAR(34))&amp;CHAR(34),"")</f>
        <v/>
      </c>
      <c r="AV5">
        <f>IF(AND(C5&lt;&gt;"",O5&lt;&gt;""),AU5&amp;IF(AU5="",""," ")&amp;C5&amp;" "&amp;CHAR(34)&amp;SUBSTITUTE(O5,CHAR(34),CHAR(34)&amp;CHAR(34))&amp;CHAR(34),AU5)</f>
        <v/>
      </c>
      <c r="AW5">
        <f>IF(AND(D5&lt;&gt;"",P5&lt;&gt;""),AV5&amp;IF(AV5="",""," ")&amp;D5&amp;" "&amp;CHAR(34)&amp;SUBSTITUTE(P5,CHAR(34),CHAR(34)&amp;CHAR(34))&amp;CHAR(34),AV5)</f>
        <v/>
      </c>
      <c r="AX5">
        <f>IF(AND(E5&lt;&gt;"",Q5&lt;&gt;""),AW5&amp;IF(AW5="",""," ")&amp;E5&amp;" "&amp;CHAR(34)&amp;SUBSTITUTE(Q5,CHAR(34),CHAR(34)&amp;CHAR(34))&amp;CHAR(34),AW5)</f>
        <v/>
      </c>
      <c r="AY5">
        <f>IF(AND(F5&lt;&gt;"",R5&lt;&gt;""),AX5&amp;IF(AX5="",""," ")&amp;F5&amp;" "&amp;CHAR(34)&amp;SUBSTITUTE(R5,CHAR(34),CHAR(34)&amp;CHAR(34))&amp;CHAR(34),AX5)</f>
        <v/>
      </c>
      <c r="AZ5">
        <f>IF(AND(G5&lt;&gt;"",S5&lt;&gt;""),AY5&amp;IF(AY5="",""," ")&amp;G5&amp;" "&amp;CHAR(34)&amp;SUBSTITUTE(S5,CHAR(34),CHAR(34)&amp;CHAR(34))&amp;CHAR(34),AY5)</f>
        <v/>
      </c>
      <c r="BA5">
        <f>IF(AND(H5&lt;&gt;"",T5&lt;&gt;""),AZ5&amp;IF(AZ5="",""," ")&amp;H5&amp;" "&amp;CHAR(34)&amp;SUBSTITUTE(T5,CHAR(34),CHAR(34)&amp;CHAR(34))&amp;CHAR(34),AZ5)</f>
        <v/>
      </c>
      <c r="BB5">
        <f>IF(AND(I5&lt;&gt;"",U5&lt;&gt;""),BA5&amp;IF(BA5="",""," ")&amp;I5&amp;" "&amp;CHAR(34)&amp;SUBSTITUTE(U5,CHAR(34),CHAR(34)&amp;CHAR(34))&amp;CHAR(34),BA5)</f>
        <v/>
      </c>
      <c r="BC5">
        <f>IF(AND(J5&lt;&gt;"",V5&lt;&gt;""),BB5&amp;IF(BB5="",""," ")&amp;J5&amp;" "&amp;CHAR(34)&amp;SUBSTITUTE(V5,CHAR(34),CHAR(34)&amp;CHAR(34))&amp;CHAR(34),BB5)</f>
        <v/>
      </c>
      <c r="BD5">
        <f>IF(AND(K5&lt;&gt;"",W5&lt;&gt;""),BC5&amp;IF(BC5="",""," ")&amp;K5&amp;" "&amp;CHAR(34)&amp;SUBSTITUTE(W5,CHAR(34),CHAR(34)&amp;CHAR(34))&amp;CHAR(34),BC5)</f>
        <v/>
      </c>
      <c r="BE5">
        <f>IF(AND(L5&lt;&gt;"",X5&lt;&gt;""),BD5&amp;IF(BD5="",""," ")&amp;L5&amp;" "&amp;CHAR(34)&amp;SUBSTITUTE(X5,CHAR(34),CHAR(34)&amp;CHAR(34))&amp;CHAR(34),BD5)</f>
        <v/>
      </c>
      <c r="BF5">
        <f>IF(AND(M5&lt;&gt;"",Y5&lt;&gt;""),BE5&amp;IF(BE5="",""," ")&amp;M5&amp;" "&amp;CHAR(34)&amp;SUBSTITUTE(Y5,CHAR(34),CHAR(34)&amp;CHAR(34))&amp;CHAR(34),BE5)</f>
        <v/>
      </c>
    </row>
    <row r="6" spans="1:58">
      <c r="A6" t="str">
        <f>IF(Variables!$A$7="","",Variables!$A$7)</f>
        <v>localidad</v>
      </c>
      <c r="B6" t="str">
        <f>IF(Variables!$E$7="","",IF(ISNUMBER(FIND("=",TRIM(MID(SUBSTITUTE(Variables!$E$7,";",REPT(" ",200)),1,200)))),TRIM(LEFT(TRIM(MID(SUBSTITUTE(Variables!$E$7,";",REPT(" ",200)),1,200)),FIND("=",TRIM(MID(SUBSTITUTE(Variables!$E$7,";",REPT(" ",200)),1,200)))-1)),TRIM(TRIM(MID(SUBSTITUTE(Variables!$E$7,";",REPT(" ",200)),1,200)))))</f>
        <v>1</v>
      </c>
      <c r="C6" t="str">
        <f>IF(Variables!$E$7="","",IF(ISNUMBER(FIND("=",TRIM(MID(SUBSTITUTE(Variables!$E$7,";",REPT(" ",200)),201,200)))),TRIM(LEFT(TRIM(MID(SUBSTITUTE(Variables!$E$7,";",REPT(" ",200)),201,200)),FIND("=",TRIM(MID(SUBSTITUTE(Variables!$E$7,";",REPT(" ",200)),201,200)))-1)),TRIM(TRIM(MID(SUBSTITUTE(Variables!$E$7,";",REPT(" ",200)),201,200)))))</f>
        <v>2</v>
      </c>
      <c r="D6" t="str">
        <f>IF(Variables!$E$7="","",IF(ISNUMBER(FIND("=",TRIM(MID(SUBSTITUTE(Variables!$E$7,";",REPT(" ",200)),401,200)))),TRIM(LEFT(TRIM(MID(SUBSTITUTE(Variables!$E$7,";",REPT(" ",200)),401,200)),FIND("=",TRIM(MID(SUBSTITUTE(Variables!$E$7,";",REPT(" ",200)),401,200)))-1)),TRIM(TRIM(MID(SUBSTITUTE(Variables!$E$7,";",REPT(" ",200)),401,200)))))</f>
        <v>3</v>
      </c>
      <c r="E6" t="str">
        <f>IF(Variables!$E$7="","",IF(ISNUMBER(FIND("=",TRIM(MID(SUBSTITUTE(Variables!$E$7,";",REPT(" ",200)),601,200)))),TRIM(LEFT(TRIM(MID(SUBSTITUTE(Variables!$E$7,";",REPT(" ",200)),601,200)),FIND("=",TRIM(MID(SUBSTITUTE(Variables!$E$7,";",REPT(" ",200)),601,200)))-1)),TRIM(TRIM(MID(SUBSTITUTE(Variables!$E$7,";",REPT(" ",200)),601,200)))))</f>
        <v>4</v>
      </c>
      <c r="F6" t="str">
        <f>IF(Variables!$E$7="","",IF(ISNUMBER(FIND("=",TRIM(MID(SUBSTITUTE(Variables!$E$7,";",REPT(" ",200)),801,200)))),TRIM(LEFT(TRIM(MID(SUBSTITUTE(Variables!$E$7,";",REPT(" ",200)),801,200)),FIND("=",TRIM(MID(SUBSTITUTE(Variables!$E$7,";",REPT(" ",200)),801,200)))-1)),TRIM(TRIM(MID(SUBSTITUTE(Variables!$E$7,";",REPT(" ",200)),801,200)))))</f>
        <v>5</v>
      </c>
      <c r="G6">
        <f>IF(Variables!$E$7="","",IF(ISNUMBER(FIND("=",TRIM(MID(SUBSTITUTE(Variables!$E$7,";",REPT(" ",200)),1001,200)))),TRIM(LEFT(TRIM(MID(SUBSTITUTE(Variables!$E$7,";",REPT(" ",200)),1001,200)),FIND("=",TRIM(MID(SUBSTITUTE(Variables!$E$7,";",REPT(" ",200)),1001,200)))-1)),TRIM(TRIM(MID(SUBSTITUTE(Variables!$E$7,";",REPT(" ",200)),1001,200)))))</f>
        <v/>
      </c>
      <c r="H6">
        <f>IF(Variables!$E$7="","",IF(ISNUMBER(FIND("=",TRIM(MID(SUBSTITUTE(Variables!$E$7,";",REPT(" ",200)),1201,200)))),TRIM(LEFT(TRIM(MID(SUBSTITUTE(Variables!$E$7,";",REPT(" ",200)),1201,200)),FIND("=",TRIM(MID(SUBSTITUTE(Variables!$E$7,";",REPT(" ",200)),1201,200)))-1)),TRIM(TRIM(MID(SUBSTITUTE(Variables!$E$7,";",REPT(" ",200)),1201,200)))))</f>
        <v/>
      </c>
      <c r="I6">
        <f>IF(Variables!$E$7="","",IF(ISNUMBER(FIND("=",TRIM(MID(SUBSTITUTE(Variables!$E$7,";",REPT(" ",200)),1401,200)))),TRIM(LEFT(TRIM(MID(SUBSTITUTE(Variables!$E$7,";",REPT(" ",200)),1401,200)),FIND("=",TRIM(MID(SUBSTITUTE(Variables!$E$7,";",REPT(" ",200)),1401,200)))-1)),TRIM(TRIM(MID(SUBSTITUTE(Variables!$E$7,";",REPT(" ",200)),1401,200)))))</f>
        <v/>
      </c>
      <c r="J6">
        <f>IF(Variables!$E$7="","",IF(ISNUMBER(FIND("=",TRIM(MID(SUBSTITUTE(Variables!$E$7,";",REPT(" ",200)),1601,200)))),TRIM(LEFT(TRIM(MID(SUBSTITUTE(Variables!$E$7,";",REPT(" ",200)),1601,200)),FIND("=",TRIM(MID(SUBSTITUTE(Variables!$E$7,";",REPT(" ",200)),1601,200)))-1)),TRIM(TRIM(MID(SUBSTITUTE(Variables!$E$7,";",REPT(" ",200)),1601,200)))))</f>
        <v/>
      </c>
      <c r="K6">
        <f>IF(Variables!$E$7="","",IF(ISNUMBER(FIND("=",TRIM(MID(SUBSTITUTE(Variables!$E$7,";",REPT(" ",200)),1801,200)))),TRIM(LEFT(TRIM(MID(SUBSTITUTE(Variables!$E$7,";",REPT(" ",200)),1801,200)),FIND("=",TRIM(MID(SUBSTITUTE(Variables!$E$7,";",REPT(" ",200)),1801,200)))-1)),TRIM(TRIM(MID(SUBSTITUTE(Variables!$E$7,";",REPT(" ",200)),1801,200)))))</f>
        <v/>
      </c>
      <c r="L6">
        <f>IF(Variables!$E$7="","",IF(ISNUMBER(FIND("=",TRIM(MID(SUBSTITUTE(Variables!$E$7,";",REPT(" ",200)),2001,200)))),TRIM(LEFT(TRIM(MID(SUBSTITUTE(Variables!$E$7,";",REPT(" ",200)),2001,200)),FIND("=",TRIM(MID(SUBSTITUTE(Variables!$E$7,";",REPT(" ",200)),2001,200)))-1)),TRIM(TRIM(MID(SUBSTITUTE(Variables!$E$7,";",REPT(" ",200)),2001,200)))))</f>
        <v/>
      </c>
      <c r="M6">
        <f>IF(Variables!$E$7="","",IF(ISNUMBER(FIND("=",TRIM(MID(SUBSTITUTE(Variables!$E$7,";",REPT(" ",200)),2201,200)))),TRIM(LEFT(TRIM(MID(SUBSTITUTE(Variables!$E$7,";",REPT(" ",200)),2201,200)),FIND("=",TRIM(MID(SUBSTITUTE(Variables!$E$7,";",REPT(" ",200)),2201,200)))-1)),TRIM(TRIM(MID(SUBSTITUTE(Variables!$E$7,";",REPT(" ",200)),2201,200)))))</f>
        <v/>
      </c>
      <c r="N6" t="str">
        <f>IF(Variables!$E$7="","",IF(ISNUMBER(FIND("=",TRIM(MID(SUBSTITUTE(Variables!$E$7,";",REPT(" ",200)),1,200)))),TRIM(MID(TRIM(MID(SUBSTITUTE(Variables!$E$7,";",REPT(" ",200)),1,200)),FIND("=",TRIM(MID(SUBSTITUTE(Variables!$E$7,";",REPT(" ",200)),1,200)))+1,200)),""))</f>
        <v>San Fernando del Valle</v>
      </c>
      <c r="O6" t="str">
        <f>IF(Variables!$E$7="","",IF(ISNUMBER(FIND("=",TRIM(MID(SUBSTITUTE(Variables!$E$7,";",REPT(" ",200)),201,200)))),TRIM(MID(TRIM(MID(SUBSTITUTE(Variables!$E$7,";",REPT(" ",200)),201,200)),FIND("=",TRIM(MID(SUBSTITUTE(Variables!$E$7,";",REPT(" ",200)),201,200)))+1,200)),""))</f>
        <v>Fiambalá</v>
      </c>
      <c r="P6" t="str">
        <f>IF(Variables!$E$7="","",IF(ISNUMBER(FIND("=",TRIM(MID(SUBSTITUTE(Variables!$E$7,";",REPT(" ",200)),401,200)))),TRIM(MID(TRIM(MID(SUBSTITUTE(Variables!$E$7,";",REPT(" ",200)),401,200)),FIND("=",TRIM(MID(SUBSTITUTE(Variables!$E$7,";",REPT(" ",200)),401,200)))+1,200)),""))</f>
        <v>Andalgalá</v>
      </c>
      <c r="Q6" t="str">
        <f>IF(Variables!$E$7="","",IF(ISNUMBER(FIND("=",TRIM(MID(SUBSTITUTE(Variables!$E$7,";",REPT(" ",200)),601,200)))),TRIM(MID(TRIM(MID(SUBSTITUTE(Variables!$E$7,";",REPT(" ",200)),601,200)),FIND("=",TRIM(MID(SUBSTITUTE(Variables!$E$7,";",REPT(" ",200)),601,200)))+1,200)),""))</f>
        <v>Santa María</v>
      </c>
      <c r="R6" t="str">
        <f>IF(Variables!$E$7="","",IF(ISNUMBER(FIND("=",TRIM(MID(SUBSTITUTE(Variables!$E$7,";",REPT(" ",200)),801,200)))),TRIM(MID(TRIM(MID(SUBSTITUTE(Variables!$E$7,";",REPT(" ",200)),801,200)),FIND("=",TRIM(MID(SUBSTITUTE(Variables!$E$7,";",REPT(" ",200)),801,200)))+1,200)),""))</f>
        <v>Otra</v>
      </c>
      <c r="S6">
        <f>IF(Variables!$E$7="","",IF(ISNUMBER(FIND("=",TRIM(MID(SUBSTITUTE(Variables!$E$7,";",REPT(" ",200)),1001,200)))),TRIM(MID(TRIM(MID(SUBSTITUTE(Variables!$E$7,";",REPT(" ",200)),1001,200)),FIND("=",TRIM(MID(SUBSTITUTE(Variables!$E$7,";",REPT(" ",200)),1001,200)))+1,200)),""))</f>
        <v/>
      </c>
      <c r="T6">
        <f>IF(Variables!$E$7="","",IF(ISNUMBER(FIND("=",TRIM(MID(SUBSTITUTE(Variables!$E$7,";",REPT(" ",200)),1201,200)))),TRIM(MID(TRIM(MID(SUBSTITUTE(Variables!$E$7,";",REPT(" ",200)),1201,200)),FIND("=",TRIM(MID(SUBSTITUTE(Variables!$E$7,";",REPT(" ",200)),1201,200)))+1,200)),""))</f>
        <v/>
      </c>
      <c r="U6">
        <f>IF(Variables!$E$7="","",IF(ISNUMBER(FIND("=",TRIM(MID(SUBSTITUTE(Variables!$E$7,";",REPT(" ",200)),1401,200)))),TRIM(MID(TRIM(MID(SUBSTITUTE(Variables!$E$7,";",REPT(" ",200)),1401,200)),FIND("=",TRIM(MID(SUBSTITUTE(Variables!$E$7,";",REPT(" ",200)),1401,200)))+1,200)),""))</f>
        <v/>
      </c>
      <c r="V6">
        <f>IF(Variables!$E$7="","",IF(ISNUMBER(FIND("=",TRIM(MID(SUBSTITUTE(Variables!$E$7,";",REPT(" ",200)),1601,200)))),TRIM(MID(TRIM(MID(SUBSTITUTE(Variables!$E$7,";",REPT(" ",200)),1601,200)),FIND("=",TRIM(MID(SUBSTITUTE(Variables!$E$7,";",REPT(" ",200)),1601,200)))+1,200)),""))</f>
        <v/>
      </c>
      <c r="W6">
        <f>IF(Variables!$E$7="","",IF(ISNUMBER(FIND("=",TRIM(MID(SUBSTITUTE(Variables!$E$7,";",REPT(" ",200)),1801,200)))),TRIM(MID(TRIM(MID(SUBSTITUTE(Variables!$E$7,";",REPT(" ",200)),1801,200)),FIND("=",TRIM(MID(SUBSTITUTE(Variables!$E$7,";",REPT(" ",200)),1801,200)))+1,200)),""))</f>
        <v/>
      </c>
      <c r="X6">
        <f>IF(Variables!$E$7="","",IF(ISNUMBER(FIND("=",TRIM(MID(SUBSTITUTE(Variables!$E$7,";",REPT(" ",200)),2001,200)))),TRIM(MID(TRIM(MID(SUBSTITUTE(Variables!$E$7,";",REPT(" ",200)),2001,200)),FIND("=",TRIM(MID(SUBSTITUTE(Variables!$E$7,";",REPT(" ",200)),2001,200)))+1,200)),""))</f>
        <v/>
      </c>
      <c r="Y6">
        <f>IF(Variables!$E$7="","",IF(ISNUMBER(FIND("=",TRIM(MID(SUBSTITUTE(Variables!$E$7,";",REPT(" ",200)),2201,200)))),TRIM(MID(TRIM(MID(SUBSTITUTE(Variables!$E$7,";",REPT(" ",200)),2201,200)),FIND("=",TRIM(MID(SUBSTITUTE(Variables!$E$7,";",REPT(" ",200)),2201,200)))+1,200)),""))</f>
        <v/>
      </c>
      <c r="Z6">
        <f>--AND(B6&lt;&gt;"",N6&lt;&gt;"")+--AND(C6&lt;&gt;"",O6&lt;&gt;"")+--AND(D6&lt;&gt;"",P6&lt;&gt;"")+--AND(E6&lt;&gt;"",Q6&lt;&gt;"")+--AND(F6&lt;&gt;"",R6&lt;&gt;"")+--AND(G6&lt;&gt;"",S6&lt;&gt;"")+--AND(H6&lt;&gt;"",T6&lt;&gt;"")+--AND(I6&lt;&gt;"",U6&lt;&gt;"")+--AND(J6&lt;&gt;"",V6&lt;&gt;"")+--AND(K6&lt;&gt;"",W6&lt;&gt;"")+--AND(L6&lt;&gt;"",X6&lt;&gt;"")+--AND(M6&lt;&gt;"",Y6&lt;&gt;"")</f>
        <v>5.0</v>
      </c>
      <c r="AA6" t="str">
        <f>AT6</f>
        <v>"San Fernando del Valle" = 1, "Fiambalá" = 2, "Andalgalá" = 3, "Santa María" = 4, "Otra" = 5</v>
      </c>
      <c r="AB6" t="str">
        <f>BF6</f>
        <v>1 "San Fernando del Valle" 2 "Fiambalá" 3 "Andalgalá" 4 "Santa María" 5 "Otra"</v>
      </c>
      <c r="AC6">
        <f>IF(Variables!$F$7="","",IF(ISNUMBER(FIND("=",TRIM(MID(SUBSTITUTE(Variables!$F$7,";",REPT(" ",200)),1,200)))),TRIM(LEFT(TRIM(MID(SUBSTITUTE(Variables!$F$7,";",REPT(" ",200)),1,200)),FIND("=",TRIM(MID(SUBSTITUTE(Variables!$F$7,";",REPT(" ",200)),1,200)))-1)),TRIM(TRIM(MID(SUBSTITUTE(Variables!$F$7,";",REPT(" ",200)),1,200)))))</f>
        <v/>
      </c>
      <c r="AD6">
        <f>IF(Variables!$F$7="","",IF(ISNUMBER(FIND("=",TRIM(MID(SUBSTITUTE(Variables!$F$7,";",REPT(" ",200)),201,200)))),TRIM(LEFT(TRIM(MID(SUBSTITUTE(Variables!$F$7,";",REPT(" ",200)),201,200)),FIND("=",TRIM(MID(SUBSTITUTE(Variables!$F$7,";",REPT(" ",200)),201,200)))-1)),TRIM(TRIM(MID(SUBSTITUTE(Variables!$F$7,";",REPT(" ",200)),201,200)))))</f>
        <v/>
      </c>
      <c r="AE6">
        <f>IF(Variables!$F$7="","",IF(ISNUMBER(FIND("=",TRIM(MID(SUBSTITUTE(Variables!$F$7,";",REPT(" ",200)),401,200)))),TRIM(LEFT(TRIM(MID(SUBSTITUTE(Variables!$F$7,";",REPT(" ",200)),401,200)),FIND("=",TRIM(MID(SUBSTITUTE(Variables!$F$7,";",REPT(" ",200)),401,200)))-1)),TRIM(TRIM(MID(SUBSTITUTE(Variables!$F$7,";",REPT(" ",200)),401,200)))))</f>
        <v/>
      </c>
      <c r="AF6">
        <f>IF(Variables!$F$7="","",IF(ISNUMBER(FIND("=",TRIM(MID(SUBSTITUTE(Variables!$F$7,";",REPT(" ",200)),601,200)))),TRIM(LEFT(TRIM(MID(SUBSTITUTE(Variables!$F$7,";",REPT(" ",200)),601,200)),FIND("=",TRIM(MID(SUBSTITUTE(Variables!$F$7,";",REPT(" ",200)),601,200)))-1)),TRIM(TRIM(MID(SUBSTITUTE(Variables!$F$7,";",REPT(" ",200)),601,200)))))</f>
        <v/>
      </c>
      <c r="AG6">
        <f>""&amp;IF(AC6="","",IF(""="","",", ")&amp;AC6)&amp;IF(AD6="","",IF(""&amp;IF(AC6="","",IF(""="","",", ")&amp;AC6)="","",", ")&amp;AD6)&amp;IF(AE6="","",IF(""&amp;IF(AC6="","",IF(""="","",", ")&amp;AC6)&amp;IF(AD6="","",IF(""&amp;IF(AC6="","",IF(""="","",", ")&amp;AC6)="","",", ")&amp;AD6)="","",", ")&amp;AE6)&amp;IF(AF6="","",IF(""&amp;IF(AC6="","",IF(""="","",", ")&amp;AC6)&amp;IF(AD6="","",IF(""&amp;IF(AC6="","",IF(""="","",", ")&amp;AC6)="","",", ")&amp;AD6)&amp;IF(AE6="","",IF(""&amp;IF(AC6="","",IF(""="","",", ")&amp;AC6)&amp;IF(AD6="","",IF(""&amp;IF(AC6="","",IF(""="","",", ")&amp;AC6)="","",", ")&amp;AD6)="","",", ")&amp;AE6)="","",", ")&amp;AF6)</f>
        <v/>
      </c>
      <c r="AH6">
        <f>""&amp;IF(AC6="","",IF(""="","",", ")&amp;AC6)&amp;IF(AD6="","",IF(""&amp;IF(AC6="","",IF(""="","",", ")&amp;AC6)="","",", ")&amp;AD6)&amp;IF(AE6="","",IF(""&amp;IF(AC6="","",IF(""="","",", ")&amp;AC6)&amp;IF(AD6="","",IF(""&amp;IF(AC6="","",IF(""="","",", ")&amp;AC6)="","",", ")&amp;AD6)="","",", ")&amp;AE6)&amp;IF(AF6="","",IF(""&amp;IF(AC6="","",IF(""="","",", ")&amp;AC6)&amp;IF(AD6="","",IF(""&amp;IF(AC6="","",IF(""="","",", ")&amp;AC6)="","",", ")&amp;AD6)&amp;IF(AE6="","",IF(""&amp;IF(AC6="","",IF(""="","",", ")&amp;AC6)&amp;IF(AD6="","",IF(""&amp;IF(AC6="","",IF(""="","",", ")&amp;AC6)="","",", ")&amp;AD6)="","",", ")&amp;AE6)="","",", ")&amp;AF6)</f>
        <v/>
      </c>
      <c r="AI6" t="str">
        <f>IF(AND(B6&lt;&gt;"",N6&lt;&gt;""),""&amp;IF(""="","",", ")&amp;CHAR(34)&amp;SUBSTITUTE(N6,CHAR(34),"\"&amp;CHAR(34))&amp;CHAR(34)&amp;" = "&amp;B6,"")</f>
        <v>"San Fernando del Valle" = 1</v>
      </c>
      <c r="AJ6" t="str">
        <f>IF(AND(C6&lt;&gt;"",O6&lt;&gt;""),AI6&amp;IF(AI6="","",", ")&amp;CHAR(34)&amp;SUBSTITUTE(O6,CHAR(34),"\"&amp;CHAR(34))&amp;CHAR(34)&amp;" = "&amp;C6,AI6)</f>
        <v>"San Fernando del Valle" = 1, "Fiambalá" = 2</v>
      </c>
      <c r="AK6" t="str">
        <f>IF(AND(D6&lt;&gt;"",P6&lt;&gt;""),AJ6&amp;IF(AJ6="","",", ")&amp;CHAR(34)&amp;SUBSTITUTE(P6,CHAR(34),"\"&amp;CHAR(34))&amp;CHAR(34)&amp;" = "&amp;D6,AJ6)</f>
        <v>"San Fernando del Valle" = 1, "Fiambalá" = 2, "Andalgalá" = 3</v>
      </c>
      <c r="AL6" t="str">
        <f>IF(AND(E6&lt;&gt;"",Q6&lt;&gt;""),AK6&amp;IF(AK6="","",", ")&amp;CHAR(34)&amp;SUBSTITUTE(Q6,CHAR(34),"\"&amp;CHAR(34))&amp;CHAR(34)&amp;" = "&amp;E6,AK6)</f>
        <v>"San Fernando del Valle" = 1, "Fiambalá" = 2, "Andalgalá" = 3, "Santa María" = 4</v>
      </c>
      <c r="AM6" t="str">
        <f>IF(AND(F6&lt;&gt;"",R6&lt;&gt;""),AL6&amp;IF(AL6="","",", ")&amp;CHAR(34)&amp;SUBSTITUTE(R6,CHAR(34),"\"&amp;CHAR(34))&amp;CHAR(34)&amp;" = "&amp;F6,AL6)</f>
        <v>"San Fernando del Valle" = 1, "Fiambalá" = 2, "Andalgalá" = 3, "Santa María" = 4, "Otra" = 5</v>
      </c>
      <c r="AN6" t="str">
        <f>IF(AND(G6&lt;&gt;"",S6&lt;&gt;""),AM6&amp;IF(AM6="","",", ")&amp;CHAR(34)&amp;SUBSTITUTE(S6,CHAR(34),"\"&amp;CHAR(34))&amp;CHAR(34)&amp;" = "&amp;G6,AM6)</f>
        <v>"San Fernando del Valle" = 1, "Fiambalá" = 2, "Andalgalá" = 3, "Santa María" = 4, "Otra" = 5</v>
      </c>
      <c r="AO6" t="str">
        <f>IF(AND(H6&lt;&gt;"",T6&lt;&gt;""),AN6&amp;IF(AN6="","",", ")&amp;CHAR(34)&amp;SUBSTITUTE(T6,CHAR(34),"\"&amp;CHAR(34))&amp;CHAR(34)&amp;" = "&amp;H6,AN6)</f>
        <v>"San Fernando del Valle" = 1, "Fiambalá" = 2, "Andalgalá" = 3, "Santa María" = 4, "Otra" = 5</v>
      </c>
      <c r="AP6" t="str">
        <f>IF(AND(I6&lt;&gt;"",U6&lt;&gt;""),AO6&amp;IF(AO6="","",", ")&amp;CHAR(34)&amp;SUBSTITUTE(U6,CHAR(34),"\"&amp;CHAR(34))&amp;CHAR(34)&amp;" = "&amp;I6,AO6)</f>
        <v>"San Fernando del Valle" = 1, "Fiambalá" = 2, "Andalgalá" = 3, "Santa María" = 4, "Otra" = 5</v>
      </c>
      <c r="AQ6" t="str">
        <f>IF(AND(J6&lt;&gt;"",V6&lt;&gt;""),AP6&amp;IF(AP6="","",", ")&amp;CHAR(34)&amp;SUBSTITUTE(V6,CHAR(34),"\"&amp;CHAR(34))&amp;CHAR(34)&amp;" = "&amp;J6,AP6)</f>
        <v>"San Fernando del Valle" = 1, "Fiambalá" = 2, "Andalgalá" = 3, "Santa María" = 4, "Otra" = 5</v>
      </c>
      <c r="AR6" t="str">
        <f>IF(AND(K6&lt;&gt;"",W6&lt;&gt;""),AQ6&amp;IF(AQ6="","",", ")&amp;CHAR(34)&amp;SUBSTITUTE(W6,CHAR(34),"\"&amp;CHAR(34))&amp;CHAR(34)&amp;" = "&amp;K6,AQ6)</f>
        <v>"San Fernando del Valle" = 1, "Fiambalá" = 2, "Andalgalá" = 3, "Santa María" = 4, "Otra" = 5</v>
      </c>
      <c r="AS6" t="str">
        <f>IF(AND(L6&lt;&gt;"",X6&lt;&gt;""),AR6&amp;IF(AR6="","",", ")&amp;CHAR(34)&amp;SUBSTITUTE(X6,CHAR(34),"\"&amp;CHAR(34))&amp;CHAR(34)&amp;" = "&amp;L6,AR6)</f>
        <v>"San Fernando del Valle" = 1, "Fiambalá" = 2, "Andalgalá" = 3, "Santa María" = 4, "Otra" = 5</v>
      </c>
      <c r="AT6" t="str">
        <f>IF(AND(M6&lt;&gt;"",Y6&lt;&gt;""),AS6&amp;IF(AS6="","",", ")&amp;CHAR(34)&amp;SUBSTITUTE(Y6,CHAR(34),"\"&amp;CHAR(34))&amp;CHAR(34)&amp;" = "&amp;M6,AS6)</f>
        <v>"San Fernando del Valle" = 1, "Fiambalá" = 2, "Andalgalá" = 3, "Santa María" = 4, "Otra" = 5</v>
      </c>
      <c r="AU6" t="str">
        <f>IF(AND(B6&lt;&gt;"",N6&lt;&gt;""),""&amp;IF(""="",""," ")&amp;B6&amp;" "&amp;CHAR(34)&amp;SUBSTITUTE(N6,CHAR(34),CHAR(34)&amp;CHAR(34))&amp;CHAR(34),"")</f>
        <v>1 "San Fernando del Valle"</v>
      </c>
      <c r="AV6" t="str">
        <f>IF(AND(C6&lt;&gt;"",O6&lt;&gt;""),AU6&amp;IF(AU6="",""," ")&amp;C6&amp;" "&amp;CHAR(34)&amp;SUBSTITUTE(O6,CHAR(34),CHAR(34)&amp;CHAR(34))&amp;CHAR(34),AU6)</f>
        <v>1 "San Fernando del Valle" 2 "Fiambalá"</v>
      </c>
      <c r="AW6" t="str">
        <f>IF(AND(D6&lt;&gt;"",P6&lt;&gt;""),AV6&amp;IF(AV6="",""," ")&amp;D6&amp;" "&amp;CHAR(34)&amp;SUBSTITUTE(P6,CHAR(34),CHAR(34)&amp;CHAR(34))&amp;CHAR(34),AV6)</f>
        <v>1 "San Fernando del Valle" 2 "Fiambalá" 3 "Andalgalá"</v>
      </c>
      <c r="AX6" t="str">
        <f>IF(AND(E6&lt;&gt;"",Q6&lt;&gt;""),AW6&amp;IF(AW6="",""," ")&amp;E6&amp;" "&amp;CHAR(34)&amp;SUBSTITUTE(Q6,CHAR(34),CHAR(34)&amp;CHAR(34))&amp;CHAR(34),AW6)</f>
        <v>1 "San Fernando del Valle" 2 "Fiambalá" 3 "Andalgalá" 4 "Santa María"</v>
      </c>
      <c r="AY6" t="str">
        <f>IF(AND(F6&lt;&gt;"",R6&lt;&gt;""),AX6&amp;IF(AX6="",""," ")&amp;F6&amp;" "&amp;CHAR(34)&amp;SUBSTITUTE(R6,CHAR(34),CHAR(34)&amp;CHAR(34))&amp;CHAR(34),AX6)</f>
        <v>1 "San Fernando del Valle" 2 "Fiambalá" 3 "Andalgalá" 4 "Santa María" 5 "Otra"</v>
      </c>
      <c r="AZ6" t="str">
        <f>IF(AND(G6&lt;&gt;"",S6&lt;&gt;""),AY6&amp;IF(AY6="",""," ")&amp;G6&amp;" "&amp;CHAR(34)&amp;SUBSTITUTE(S6,CHAR(34),CHAR(34)&amp;CHAR(34))&amp;CHAR(34),AY6)</f>
        <v>1 "San Fernando del Valle" 2 "Fiambalá" 3 "Andalgalá" 4 "Santa María" 5 "Otra"</v>
      </c>
      <c r="BA6" t="str">
        <f>IF(AND(H6&lt;&gt;"",T6&lt;&gt;""),AZ6&amp;IF(AZ6="",""," ")&amp;H6&amp;" "&amp;CHAR(34)&amp;SUBSTITUTE(T6,CHAR(34),CHAR(34)&amp;CHAR(34))&amp;CHAR(34),AZ6)</f>
        <v>1 "San Fernando del Valle" 2 "Fiambalá" 3 "Andalgalá" 4 "Santa María" 5 "Otra"</v>
      </c>
      <c r="BB6" t="str">
        <f>IF(AND(I6&lt;&gt;"",U6&lt;&gt;""),BA6&amp;IF(BA6="",""," ")&amp;I6&amp;" "&amp;CHAR(34)&amp;SUBSTITUTE(U6,CHAR(34),CHAR(34)&amp;CHAR(34))&amp;CHAR(34),BA6)</f>
        <v>1 "San Fernando del Valle" 2 "Fiambalá" 3 "Andalgalá" 4 "Santa María" 5 "Otra"</v>
      </c>
      <c r="BC6" t="str">
        <f>IF(AND(J6&lt;&gt;"",V6&lt;&gt;""),BB6&amp;IF(BB6="",""," ")&amp;J6&amp;" "&amp;CHAR(34)&amp;SUBSTITUTE(V6,CHAR(34),CHAR(34)&amp;CHAR(34))&amp;CHAR(34),BB6)</f>
        <v>1 "San Fernando del Valle" 2 "Fiambalá" 3 "Andalgalá" 4 "Santa María" 5 "Otra"</v>
      </c>
      <c r="BD6" t="str">
        <f>IF(AND(K6&lt;&gt;"",W6&lt;&gt;""),BC6&amp;IF(BC6="",""," ")&amp;K6&amp;" "&amp;CHAR(34)&amp;SUBSTITUTE(W6,CHAR(34),CHAR(34)&amp;CHAR(34))&amp;CHAR(34),BC6)</f>
        <v>1 "San Fernando del Valle" 2 "Fiambalá" 3 "Andalgalá" 4 "Santa María" 5 "Otra"</v>
      </c>
      <c r="BE6" t="str">
        <f>IF(AND(L6&lt;&gt;"",X6&lt;&gt;""),BD6&amp;IF(BD6="",""," ")&amp;L6&amp;" "&amp;CHAR(34)&amp;SUBSTITUTE(X6,CHAR(34),CHAR(34)&amp;CHAR(34))&amp;CHAR(34),BD6)</f>
        <v>1 "San Fernando del Valle" 2 "Fiambalá" 3 "Andalgalá" 4 "Santa María" 5 "Otra"</v>
      </c>
      <c r="BF6" t="str">
        <f>IF(AND(M6&lt;&gt;"",Y6&lt;&gt;""),BE6&amp;IF(BE6="",""," ")&amp;M6&amp;" "&amp;CHAR(34)&amp;SUBSTITUTE(Y6,CHAR(34),CHAR(34)&amp;CHAR(34))&amp;CHAR(34),BE6)</f>
        <v>1 "San Fernando del Valle" 2 "Fiambalá" 3 "Andalgalá" 4 "Santa María" 5 "Otra"</v>
      </c>
    </row>
    <row r="7" spans="1:58">
      <c r="A7" t="str">
        <f>IF(Variables!$A$8="","",Variables!$A$8)</f>
        <v>sexo</v>
      </c>
      <c r="B7" t="str">
        <f>IF(Variables!$E$8="","",IF(ISNUMBER(FIND("=",TRIM(MID(SUBSTITUTE(Variables!$E$8,";",REPT(" ",200)),1,200)))),TRIM(LEFT(TRIM(MID(SUBSTITUTE(Variables!$E$8,";",REPT(" ",200)),1,200)),FIND("=",TRIM(MID(SUBSTITUTE(Variables!$E$8,";",REPT(" ",200)),1,200)))-1)),TRIM(TRIM(MID(SUBSTITUTE(Variables!$E$8,";",REPT(" ",200)),1,200)))))</f>
        <v>1</v>
      </c>
      <c r="C7" t="str">
        <f>IF(Variables!$E$8="","",IF(ISNUMBER(FIND("=",TRIM(MID(SUBSTITUTE(Variables!$E$8,";",REPT(" ",200)),201,200)))),TRIM(LEFT(TRIM(MID(SUBSTITUTE(Variables!$E$8,";",REPT(" ",200)),201,200)),FIND("=",TRIM(MID(SUBSTITUTE(Variables!$E$8,";",REPT(" ",200)),201,200)))-1)),TRIM(TRIM(MID(SUBSTITUTE(Variables!$E$8,";",REPT(" ",200)),201,200)))))</f>
        <v>2</v>
      </c>
      <c r="D7" t="str">
        <f>IF(Variables!$E$8="","",IF(ISNUMBER(FIND("=",TRIM(MID(SUBSTITUTE(Variables!$E$8,";",REPT(" ",200)),401,200)))),TRIM(LEFT(TRIM(MID(SUBSTITUTE(Variables!$E$8,";",REPT(" ",200)),401,200)),FIND("=",TRIM(MID(SUBSTITUTE(Variables!$E$8,";",REPT(" ",200)),401,200)))-1)),TRIM(TRIM(MID(SUBSTITUTE(Variables!$E$8,";",REPT(" ",200)),401,200)))))</f>
        <v>3</v>
      </c>
      <c r="E7">
        <f>IF(Variables!$E$8="","",IF(ISNUMBER(FIND("=",TRIM(MID(SUBSTITUTE(Variables!$E$8,";",REPT(" ",200)),601,200)))),TRIM(LEFT(TRIM(MID(SUBSTITUTE(Variables!$E$8,";",REPT(" ",200)),601,200)),FIND("=",TRIM(MID(SUBSTITUTE(Variables!$E$8,";",REPT(" ",200)),601,200)))-1)),TRIM(TRIM(MID(SUBSTITUTE(Variables!$E$8,";",REPT(" ",200)),601,200)))))</f>
        <v/>
      </c>
      <c r="F7">
        <f>IF(Variables!$E$8="","",IF(ISNUMBER(FIND("=",TRIM(MID(SUBSTITUTE(Variables!$E$8,";",REPT(" ",200)),801,200)))),TRIM(LEFT(TRIM(MID(SUBSTITUTE(Variables!$E$8,";",REPT(" ",200)),801,200)),FIND("=",TRIM(MID(SUBSTITUTE(Variables!$E$8,";",REPT(" ",200)),801,200)))-1)),TRIM(TRIM(MID(SUBSTITUTE(Variables!$E$8,";",REPT(" ",200)),801,200)))))</f>
        <v/>
      </c>
      <c r="G7">
        <f>IF(Variables!$E$8="","",IF(ISNUMBER(FIND("=",TRIM(MID(SUBSTITUTE(Variables!$E$8,";",REPT(" ",200)),1001,200)))),TRIM(LEFT(TRIM(MID(SUBSTITUTE(Variables!$E$8,";",REPT(" ",200)),1001,200)),FIND("=",TRIM(MID(SUBSTITUTE(Variables!$E$8,";",REPT(" ",200)),1001,200)))-1)),TRIM(TRIM(MID(SUBSTITUTE(Variables!$E$8,";",REPT(" ",200)),1001,200)))))</f>
        <v/>
      </c>
      <c r="H7">
        <f>IF(Variables!$E$8="","",IF(ISNUMBER(FIND("=",TRIM(MID(SUBSTITUTE(Variables!$E$8,";",REPT(" ",200)),1201,200)))),TRIM(LEFT(TRIM(MID(SUBSTITUTE(Variables!$E$8,";",REPT(" ",200)),1201,200)),FIND("=",TRIM(MID(SUBSTITUTE(Variables!$E$8,";",REPT(" ",200)),1201,200)))-1)),TRIM(TRIM(MID(SUBSTITUTE(Variables!$E$8,";",REPT(" ",200)),1201,200)))))</f>
        <v/>
      </c>
      <c r="I7">
        <f>IF(Variables!$E$8="","",IF(ISNUMBER(FIND("=",TRIM(MID(SUBSTITUTE(Variables!$E$8,";",REPT(" ",200)),1401,200)))),TRIM(LEFT(TRIM(MID(SUBSTITUTE(Variables!$E$8,";",REPT(" ",200)),1401,200)),FIND("=",TRIM(MID(SUBSTITUTE(Variables!$E$8,";",REPT(" ",200)),1401,200)))-1)),TRIM(TRIM(MID(SUBSTITUTE(Variables!$E$8,";",REPT(" ",200)),1401,200)))))</f>
        <v/>
      </c>
      <c r="J7">
        <f>IF(Variables!$E$8="","",IF(ISNUMBER(FIND("=",TRIM(MID(SUBSTITUTE(Variables!$E$8,";",REPT(" ",200)),1601,200)))),TRIM(LEFT(TRIM(MID(SUBSTITUTE(Variables!$E$8,";",REPT(" ",200)),1601,200)),FIND("=",TRIM(MID(SUBSTITUTE(Variables!$E$8,";",REPT(" ",200)),1601,200)))-1)),TRIM(TRIM(MID(SUBSTITUTE(Variables!$E$8,";",REPT(" ",200)),1601,200)))))</f>
        <v/>
      </c>
      <c r="K7">
        <f>IF(Variables!$E$8="","",IF(ISNUMBER(FIND("=",TRIM(MID(SUBSTITUTE(Variables!$E$8,";",REPT(" ",200)),1801,200)))),TRIM(LEFT(TRIM(MID(SUBSTITUTE(Variables!$E$8,";",REPT(" ",200)),1801,200)),FIND("=",TRIM(MID(SUBSTITUTE(Variables!$E$8,";",REPT(" ",200)),1801,200)))-1)),TRIM(TRIM(MID(SUBSTITUTE(Variables!$E$8,";",REPT(" ",200)),1801,200)))))</f>
        <v/>
      </c>
      <c r="L7">
        <f>IF(Variables!$E$8="","",IF(ISNUMBER(FIND("=",TRIM(MID(SUBSTITUTE(Variables!$E$8,";",REPT(" ",200)),2001,200)))),TRIM(LEFT(TRIM(MID(SUBSTITUTE(Variables!$E$8,";",REPT(" ",200)),2001,200)),FIND("=",TRIM(MID(SUBSTITUTE(Variables!$E$8,";",REPT(" ",200)),2001,200)))-1)),TRIM(TRIM(MID(SUBSTITUTE(Variables!$E$8,";",REPT(" ",200)),2001,200)))))</f>
        <v/>
      </c>
      <c r="M7">
        <f>IF(Variables!$E$8="","",IF(ISNUMBER(FIND("=",TRIM(MID(SUBSTITUTE(Variables!$E$8,";",REPT(" ",200)),2201,200)))),TRIM(LEFT(TRIM(MID(SUBSTITUTE(Variables!$E$8,";",REPT(" ",200)),2201,200)),FIND("=",TRIM(MID(SUBSTITUTE(Variables!$E$8,";",REPT(" ",200)),2201,200)))-1)),TRIM(TRIM(MID(SUBSTITUTE(Variables!$E$8,";",REPT(" ",200)),2201,200)))))</f>
        <v/>
      </c>
      <c r="N7" t="str">
        <f>IF(Variables!$E$8="","",IF(ISNUMBER(FIND("=",TRIM(MID(SUBSTITUTE(Variables!$E$8,";",REPT(" ",200)),1,200)))),TRIM(MID(TRIM(MID(SUBSTITUTE(Variables!$E$8,";",REPT(" ",200)),1,200)),FIND("=",TRIM(MID(SUBSTITUTE(Variables!$E$8,";",REPT(" ",200)),1,200)))+1,200)),""))</f>
        <v>Varón</v>
      </c>
      <c r="O7" t="str">
        <f>IF(Variables!$E$8="","",IF(ISNUMBER(FIND("=",TRIM(MID(SUBSTITUTE(Variables!$E$8,";",REPT(" ",200)),201,200)))),TRIM(MID(TRIM(MID(SUBSTITUTE(Variables!$E$8,";",REPT(" ",200)),201,200)),FIND("=",TRIM(MID(SUBSTITUTE(Variables!$E$8,";",REPT(" ",200)),201,200)))+1,200)),""))</f>
        <v>Mujer</v>
      </c>
      <c r="P7" t="str">
        <f>IF(Variables!$E$8="","",IF(ISNUMBER(FIND("=",TRIM(MID(SUBSTITUTE(Variables!$E$8,";",REPT(" ",200)),401,200)))),TRIM(MID(TRIM(MID(SUBSTITUTE(Variables!$E$8,";",REPT(" ",200)),401,200)),FIND("=",TRIM(MID(SUBSTITUTE(Variables!$E$8,";",REPT(" ",200)),401,200)))+1,200)),""))</f>
        <v>Otro</v>
      </c>
      <c r="Q7">
        <f>IF(Variables!$E$8="","",IF(ISNUMBER(FIND("=",TRIM(MID(SUBSTITUTE(Variables!$E$8,";",REPT(" ",200)),601,200)))),TRIM(MID(TRIM(MID(SUBSTITUTE(Variables!$E$8,";",REPT(" ",200)),601,200)),FIND("=",TRIM(MID(SUBSTITUTE(Variables!$E$8,";",REPT(" ",200)),601,200)))+1,200)),""))</f>
        <v/>
      </c>
      <c r="R7">
        <f>IF(Variables!$E$8="","",IF(ISNUMBER(FIND("=",TRIM(MID(SUBSTITUTE(Variables!$E$8,";",REPT(" ",200)),801,200)))),TRIM(MID(TRIM(MID(SUBSTITUTE(Variables!$E$8,";",REPT(" ",200)),801,200)),FIND("=",TRIM(MID(SUBSTITUTE(Variables!$E$8,";",REPT(" ",200)),801,200)))+1,200)),""))</f>
        <v/>
      </c>
      <c r="S7">
        <f>IF(Variables!$E$8="","",IF(ISNUMBER(FIND("=",TRIM(MID(SUBSTITUTE(Variables!$E$8,";",REPT(" ",200)),1001,200)))),TRIM(MID(TRIM(MID(SUBSTITUTE(Variables!$E$8,";",REPT(" ",200)),1001,200)),FIND("=",TRIM(MID(SUBSTITUTE(Variables!$E$8,";",REPT(" ",200)),1001,200)))+1,200)),""))</f>
        <v/>
      </c>
      <c r="T7">
        <f>IF(Variables!$E$8="","",IF(ISNUMBER(FIND("=",TRIM(MID(SUBSTITUTE(Variables!$E$8,";",REPT(" ",200)),1201,200)))),TRIM(MID(TRIM(MID(SUBSTITUTE(Variables!$E$8,";",REPT(" ",200)),1201,200)),FIND("=",TRIM(MID(SUBSTITUTE(Variables!$E$8,";",REPT(" ",200)),1201,200)))+1,200)),""))</f>
        <v/>
      </c>
      <c r="U7">
        <f>IF(Variables!$E$8="","",IF(ISNUMBER(FIND("=",TRIM(MID(SUBSTITUTE(Variables!$E$8,";",REPT(" ",200)),1401,200)))),TRIM(MID(TRIM(MID(SUBSTITUTE(Variables!$E$8,";",REPT(" ",200)),1401,200)),FIND("=",TRIM(MID(SUBSTITUTE(Variables!$E$8,";",REPT(" ",200)),1401,200)))+1,200)),""))</f>
        <v/>
      </c>
      <c r="V7">
        <f>IF(Variables!$E$8="","",IF(ISNUMBER(FIND("=",TRIM(MID(SUBSTITUTE(Variables!$E$8,";",REPT(" ",200)),1601,200)))),TRIM(MID(TRIM(MID(SUBSTITUTE(Variables!$E$8,";",REPT(" ",200)),1601,200)),FIND("=",TRIM(MID(SUBSTITUTE(Variables!$E$8,";",REPT(" ",200)),1601,200)))+1,200)),""))</f>
        <v/>
      </c>
      <c r="W7">
        <f>IF(Variables!$E$8="","",IF(ISNUMBER(FIND("=",TRIM(MID(SUBSTITUTE(Variables!$E$8,";",REPT(" ",200)),1801,200)))),TRIM(MID(TRIM(MID(SUBSTITUTE(Variables!$E$8,";",REPT(" ",200)),1801,200)),FIND("=",TRIM(MID(SUBSTITUTE(Variables!$E$8,";",REPT(" ",200)),1801,200)))+1,200)),""))</f>
        <v/>
      </c>
      <c r="X7">
        <f>IF(Variables!$E$8="","",IF(ISNUMBER(FIND("=",TRIM(MID(SUBSTITUTE(Variables!$E$8,";",REPT(" ",200)),2001,200)))),TRIM(MID(TRIM(MID(SUBSTITUTE(Variables!$E$8,";",REPT(" ",200)),2001,200)),FIND("=",TRIM(MID(SUBSTITUTE(Variables!$E$8,";",REPT(" ",200)),2001,200)))+1,200)),""))</f>
        <v/>
      </c>
      <c r="Y7">
        <f>IF(Variables!$E$8="","",IF(ISNUMBER(FIND("=",TRIM(MID(SUBSTITUTE(Variables!$E$8,";",REPT(" ",200)),2201,200)))),TRIM(MID(TRIM(MID(SUBSTITUTE(Variables!$E$8,";",REPT(" ",200)),2201,200)),FIND("=",TRIM(MID(SUBSTITUTE(Variables!$E$8,";",REPT(" ",200)),2201,200)))+1,200)),""))</f>
        <v/>
      </c>
      <c r="Z7">
        <f>--AND(B7&lt;&gt;"",N7&lt;&gt;"")+--AND(C7&lt;&gt;"",O7&lt;&gt;"")+--AND(D7&lt;&gt;"",P7&lt;&gt;"")+--AND(E7&lt;&gt;"",Q7&lt;&gt;"")+--AND(F7&lt;&gt;"",R7&lt;&gt;"")+--AND(G7&lt;&gt;"",S7&lt;&gt;"")+--AND(H7&lt;&gt;"",T7&lt;&gt;"")+--AND(I7&lt;&gt;"",U7&lt;&gt;"")+--AND(J7&lt;&gt;"",V7&lt;&gt;"")+--AND(K7&lt;&gt;"",W7&lt;&gt;"")+--AND(L7&lt;&gt;"",X7&lt;&gt;"")+--AND(M7&lt;&gt;"",Y7&lt;&gt;"")</f>
        <v>3.0</v>
      </c>
      <c r="AA7" t="str">
        <f>AT7</f>
        <v>"Varón" = 1, "Mujer" = 2, "Otro" = 3</v>
      </c>
      <c r="AB7" t="str">
        <f>BF7</f>
        <v>1 "Varón" 2 "Mujer" 3 "Otro"</v>
      </c>
      <c r="AC7">
        <f>IF(Variables!$F$8="","",IF(ISNUMBER(FIND("=",TRIM(MID(SUBSTITUTE(Variables!$F$8,";",REPT(" ",200)),1,200)))),TRIM(LEFT(TRIM(MID(SUBSTITUTE(Variables!$F$8,";",REPT(" ",200)),1,200)),FIND("=",TRIM(MID(SUBSTITUTE(Variables!$F$8,";",REPT(" ",200)),1,200)))-1)),TRIM(TRIM(MID(SUBSTITUTE(Variables!$F$8,";",REPT(" ",200)),1,200)))))</f>
        <v/>
      </c>
      <c r="AD7">
        <f>IF(Variables!$F$8="","",IF(ISNUMBER(FIND("=",TRIM(MID(SUBSTITUTE(Variables!$F$8,";",REPT(" ",200)),201,200)))),TRIM(LEFT(TRIM(MID(SUBSTITUTE(Variables!$F$8,";",REPT(" ",200)),201,200)),FIND("=",TRIM(MID(SUBSTITUTE(Variables!$F$8,";",REPT(" ",200)),201,200)))-1)),TRIM(TRIM(MID(SUBSTITUTE(Variables!$F$8,";",REPT(" ",200)),201,200)))))</f>
        <v/>
      </c>
      <c r="AE7">
        <f>IF(Variables!$F$8="","",IF(ISNUMBER(FIND("=",TRIM(MID(SUBSTITUTE(Variables!$F$8,";",REPT(" ",200)),401,200)))),TRIM(LEFT(TRIM(MID(SUBSTITUTE(Variables!$F$8,";",REPT(" ",200)),401,200)),FIND("=",TRIM(MID(SUBSTITUTE(Variables!$F$8,";",REPT(" ",200)),401,200)))-1)),TRIM(TRIM(MID(SUBSTITUTE(Variables!$F$8,";",REPT(" ",200)),401,200)))))</f>
        <v/>
      </c>
      <c r="AF7">
        <f>IF(Variables!$F$8="","",IF(ISNUMBER(FIND("=",TRIM(MID(SUBSTITUTE(Variables!$F$8,";",REPT(" ",200)),601,200)))),TRIM(LEFT(TRIM(MID(SUBSTITUTE(Variables!$F$8,";",REPT(" ",200)),601,200)),FIND("=",TRIM(MID(SUBSTITUTE(Variables!$F$8,";",REPT(" ",200)),601,200)))-1)),TRIM(TRIM(MID(SUBSTITUTE(Variables!$F$8,";",REPT(" ",200)),601,200)))))</f>
        <v/>
      </c>
      <c r="AG7">
        <f>""&amp;IF(AC7="","",IF(""="","",", ")&amp;AC7)&amp;IF(AD7="","",IF(""&amp;IF(AC7="","",IF(""="","",", ")&amp;AC7)="","",", ")&amp;AD7)&amp;IF(AE7="","",IF(""&amp;IF(AC7="","",IF(""="","",", ")&amp;AC7)&amp;IF(AD7="","",IF(""&amp;IF(AC7="","",IF(""="","",", ")&amp;AC7)="","",", ")&amp;AD7)="","",", ")&amp;AE7)&amp;IF(AF7="","",IF(""&amp;IF(AC7="","",IF(""="","",", ")&amp;AC7)&amp;IF(AD7="","",IF(""&amp;IF(AC7="","",IF(""="","",", ")&amp;AC7)="","",", ")&amp;AD7)&amp;IF(AE7="","",IF(""&amp;IF(AC7="","",IF(""="","",", ")&amp;AC7)&amp;IF(AD7="","",IF(""&amp;IF(AC7="","",IF(""="","",", ")&amp;AC7)="","",", ")&amp;AD7)="","",", ")&amp;AE7)="","",", ")&amp;AF7)</f>
        <v/>
      </c>
      <c r="AH7">
        <f>""&amp;IF(AC7="","",IF(""="","",", ")&amp;AC7)&amp;IF(AD7="","",IF(""&amp;IF(AC7="","",IF(""="","",", ")&amp;AC7)="","",", ")&amp;AD7)&amp;IF(AE7="","",IF(""&amp;IF(AC7="","",IF(""="","",", ")&amp;AC7)&amp;IF(AD7="","",IF(""&amp;IF(AC7="","",IF(""="","",", ")&amp;AC7)="","",", ")&amp;AD7)="","",", ")&amp;AE7)&amp;IF(AF7="","",IF(""&amp;IF(AC7="","",IF(""="","",", ")&amp;AC7)&amp;IF(AD7="","",IF(""&amp;IF(AC7="","",IF(""="","",", ")&amp;AC7)="","",", ")&amp;AD7)&amp;IF(AE7="","",IF(""&amp;IF(AC7="","",IF(""="","",", ")&amp;AC7)&amp;IF(AD7="","",IF(""&amp;IF(AC7="","",IF(""="","",", ")&amp;AC7)="","",", ")&amp;AD7)="","",", ")&amp;AE7)="","",", ")&amp;AF7)</f>
        <v/>
      </c>
      <c r="AI7" t="str">
        <f>IF(AND(B7&lt;&gt;"",N7&lt;&gt;""),""&amp;IF(""="","",", ")&amp;CHAR(34)&amp;SUBSTITUTE(N7,CHAR(34),"\"&amp;CHAR(34))&amp;CHAR(34)&amp;" = "&amp;B7,"")</f>
        <v>"Varón" = 1</v>
      </c>
      <c r="AJ7" t="str">
        <f>IF(AND(C7&lt;&gt;"",O7&lt;&gt;""),AI7&amp;IF(AI7="","",", ")&amp;CHAR(34)&amp;SUBSTITUTE(O7,CHAR(34),"\"&amp;CHAR(34))&amp;CHAR(34)&amp;" = "&amp;C7,AI7)</f>
        <v>"Varón" = 1, "Mujer" = 2</v>
      </c>
      <c r="AK7" t="str">
        <f>IF(AND(D7&lt;&gt;"",P7&lt;&gt;""),AJ7&amp;IF(AJ7="","",", ")&amp;CHAR(34)&amp;SUBSTITUTE(P7,CHAR(34),"\"&amp;CHAR(34))&amp;CHAR(34)&amp;" = "&amp;D7,AJ7)</f>
        <v>"Varón" = 1, "Mujer" = 2, "Otro" = 3</v>
      </c>
      <c r="AL7" t="str">
        <f>IF(AND(E7&lt;&gt;"",Q7&lt;&gt;""),AK7&amp;IF(AK7="","",", ")&amp;CHAR(34)&amp;SUBSTITUTE(Q7,CHAR(34),"\"&amp;CHAR(34))&amp;CHAR(34)&amp;" = "&amp;E7,AK7)</f>
        <v>"Varón" = 1, "Mujer" = 2, "Otro" = 3</v>
      </c>
      <c r="AM7" t="str">
        <f>IF(AND(F7&lt;&gt;"",R7&lt;&gt;""),AL7&amp;IF(AL7="","",", ")&amp;CHAR(34)&amp;SUBSTITUTE(R7,CHAR(34),"\"&amp;CHAR(34))&amp;CHAR(34)&amp;" = "&amp;F7,AL7)</f>
        <v>"Varón" = 1, "Mujer" = 2, "Otro" = 3</v>
      </c>
      <c r="AN7" t="str">
        <f>IF(AND(G7&lt;&gt;"",S7&lt;&gt;""),AM7&amp;IF(AM7="","",", ")&amp;CHAR(34)&amp;SUBSTITUTE(S7,CHAR(34),"\"&amp;CHAR(34))&amp;CHAR(34)&amp;" = "&amp;G7,AM7)</f>
        <v>"Varón" = 1, "Mujer" = 2, "Otro" = 3</v>
      </c>
      <c r="AO7" t="str">
        <f>IF(AND(H7&lt;&gt;"",T7&lt;&gt;""),AN7&amp;IF(AN7="","",", ")&amp;CHAR(34)&amp;SUBSTITUTE(T7,CHAR(34),"\"&amp;CHAR(34))&amp;CHAR(34)&amp;" = "&amp;H7,AN7)</f>
        <v>"Varón" = 1, "Mujer" = 2, "Otro" = 3</v>
      </c>
      <c r="AP7" t="str">
        <f>IF(AND(I7&lt;&gt;"",U7&lt;&gt;""),AO7&amp;IF(AO7="","",", ")&amp;CHAR(34)&amp;SUBSTITUTE(U7,CHAR(34),"\"&amp;CHAR(34))&amp;CHAR(34)&amp;" = "&amp;I7,AO7)</f>
        <v>"Varón" = 1, "Mujer" = 2, "Otro" = 3</v>
      </c>
      <c r="AQ7" t="str">
        <f>IF(AND(J7&lt;&gt;"",V7&lt;&gt;""),AP7&amp;IF(AP7="","",", ")&amp;CHAR(34)&amp;SUBSTITUTE(V7,CHAR(34),"\"&amp;CHAR(34))&amp;CHAR(34)&amp;" = "&amp;J7,AP7)</f>
        <v>"Varón" = 1, "Mujer" = 2, "Otro" = 3</v>
      </c>
      <c r="AR7" t="str">
        <f>IF(AND(K7&lt;&gt;"",W7&lt;&gt;""),AQ7&amp;IF(AQ7="","",", ")&amp;CHAR(34)&amp;SUBSTITUTE(W7,CHAR(34),"\"&amp;CHAR(34))&amp;CHAR(34)&amp;" = "&amp;K7,AQ7)</f>
        <v>"Varón" = 1, "Mujer" = 2, "Otro" = 3</v>
      </c>
      <c r="AS7" t="str">
        <f>IF(AND(L7&lt;&gt;"",X7&lt;&gt;""),AR7&amp;IF(AR7="","",", ")&amp;CHAR(34)&amp;SUBSTITUTE(X7,CHAR(34),"\"&amp;CHAR(34))&amp;CHAR(34)&amp;" = "&amp;L7,AR7)</f>
        <v>"Varón" = 1, "Mujer" = 2, "Otro" = 3</v>
      </c>
      <c r="AT7" t="str">
        <f>IF(AND(M7&lt;&gt;"",Y7&lt;&gt;""),AS7&amp;IF(AS7="","",", ")&amp;CHAR(34)&amp;SUBSTITUTE(Y7,CHAR(34),"\"&amp;CHAR(34))&amp;CHAR(34)&amp;" = "&amp;M7,AS7)</f>
        <v>"Varón" = 1, "Mujer" = 2, "Otro" = 3</v>
      </c>
      <c r="AU7" t="str">
        <f>IF(AND(B7&lt;&gt;"",N7&lt;&gt;""),""&amp;IF(""="",""," ")&amp;B7&amp;" "&amp;CHAR(34)&amp;SUBSTITUTE(N7,CHAR(34),CHAR(34)&amp;CHAR(34))&amp;CHAR(34),"")</f>
        <v>1 "Varón"</v>
      </c>
      <c r="AV7" t="str">
        <f>IF(AND(C7&lt;&gt;"",O7&lt;&gt;""),AU7&amp;IF(AU7="",""," ")&amp;C7&amp;" "&amp;CHAR(34)&amp;SUBSTITUTE(O7,CHAR(34),CHAR(34)&amp;CHAR(34))&amp;CHAR(34),AU7)</f>
        <v>1 "Varón" 2 "Mujer"</v>
      </c>
      <c r="AW7" t="str">
        <f>IF(AND(D7&lt;&gt;"",P7&lt;&gt;""),AV7&amp;IF(AV7="",""," ")&amp;D7&amp;" "&amp;CHAR(34)&amp;SUBSTITUTE(P7,CHAR(34),CHAR(34)&amp;CHAR(34))&amp;CHAR(34),AV7)</f>
        <v>1 "Varón" 2 "Mujer" 3 "Otro"</v>
      </c>
      <c r="AX7" t="str">
        <f>IF(AND(E7&lt;&gt;"",Q7&lt;&gt;""),AW7&amp;IF(AW7="",""," ")&amp;E7&amp;" "&amp;CHAR(34)&amp;SUBSTITUTE(Q7,CHAR(34),CHAR(34)&amp;CHAR(34))&amp;CHAR(34),AW7)</f>
        <v>1 "Varón" 2 "Mujer" 3 "Otro"</v>
      </c>
      <c r="AY7" t="str">
        <f>IF(AND(F7&lt;&gt;"",R7&lt;&gt;""),AX7&amp;IF(AX7="",""," ")&amp;F7&amp;" "&amp;CHAR(34)&amp;SUBSTITUTE(R7,CHAR(34),CHAR(34)&amp;CHAR(34))&amp;CHAR(34),AX7)</f>
        <v>1 "Varón" 2 "Mujer" 3 "Otro"</v>
      </c>
      <c r="AZ7" t="str">
        <f>IF(AND(G7&lt;&gt;"",S7&lt;&gt;""),AY7&amp;IF(AY7="",""," ")&amp;G7&amp;" "&amp;CHAR(34)&amp;SUBSTITUTE(S7,CHAR(34),CHAR(34)&amp;CHAR(34))&amp;CHAR(34),AY7)</f>
        <v>1 "Varón" 2 "Mujer" 3 "Otro"</v>
      </c>
      <c r="BA7" t="str">
        <f>IF(AND(H7&lt;&gt;"",T7&lt;&gt;""),AZ7&amp;IF(AZ7="",""," ")&amp;H7&amp;" "&amp;CHAR(34)&amp;SUBSTITUTE(T7,CHAR(34),CHAR(34)&amp;CHAR(34))&amp;CHAR(34),AZ7)</f>
        <v>1 "Varón" 2 "Mujer" 3 "Otro"</v>
      </c>
      <c r="BB7" t="str">
        <f>IF(AND(I7&lt;&gt;"",U7&lt;&gt;""),BA7&amp;IF(BA7="",""," ")&amp;I7&amp;" "&amp;CHAR(34)&amp;SUBSTITUTE(U7,CHAR(34),CHAR(34)&amp;CHAR(34))&amp;CHAR(34),BA7)</f>
        <v>1 "Varón" 2 "Mujer" 3 "Otro"</v>
      </c>
      <c r="BC7" t="str">
        <f>IF(AND(J7&lt;&gt;"",V7&lt;&gt;""),BB7&amp;IF(BB7="",""," ")&amp;J7&amp;" "&amp;CHAR(34)&amp;SUBSTITUTE(V7,CHAR(34),CHAR(34)&amp;CHAR(34))&amp;CHAR(34),BB7)</f>
        <v>1 "Varón" 2 "Mujer" 3 "Otro"</v>
      </c>
      <c r="BD7" t="str">
        <f>IF(AND(K7&lt;&gt;"",W7&lt;&gt;""),BC7&amp;IF(BC7="",""," ")&amp;K7&amp;" "&amp;CHAR(34)&amp;SUBSTITUTE(W7,CHAR(34),CHAR(34)&amp;CHAR(34))&amp;CHAR(34),BC7)</f>
        <v>1 "Varón" 2 "Mujer" 3 "Otro"</v>
      </c>
      <c r="BE7" t="str">
        <f>IF(AND(L7&lt;&gt;"",X7&lt;&gt;""),BD7&amp;IF(BD7="",""," ")&amp;L7&amp;" "&amp;CHAR(34)&amp;SUBSTITUTE(X7,CHAR(34),CHAR(34)&amp;CHAR(34))&amp;CHAR(34),BD7)</f>
        <v>1 "Varón" 2 "Mujer" 3 "Otro"</v>
      </c>
      <c r="BF7" t="str">
        <f>IF(AND(M7&lt;&gt;"",Y7&lt;&gt;""),BE7&amp;IF(BE7="",""," ")&amp;M7&amp;" "&amp;CHAR(34)&amp;SUBSTITUTE(Y7,CHAR(34),CHAR(34)&amp;CHAR(34))&amp;CHAR(34),BE7)</f>
        <v>1 "Varón" 2 "Mujer" 3 "Otro"</v>
      </c>
    </row>
    <row r="8" spans="1:58">
      <c r="A8" t="str">
        <f>IF(Variables!$A$9="","",Variables!$A$9)</f>
        <v>edad</v>
      </c>
      <c r="B8" t="str">
        <f>IF(Variables!$E$9="","",IF(ISNUMBER(FIND("=",TRIM(MID(SUBSTITUTE(Variables!$E$9,";",REPT(" ",200)),1,200)))),TRIM(LEFT(TRIM(MID(SUBSTITUTE(Variables!$E$9,";",REPT(" ",200)),1,200)),FIND("=",TRIM(MID(SUBSTITUTE(Variables!$E$9,";",REPT(" ",200)),1,200)))-1)),TRIM(TRIM(MID(SUBSTITUTE(Variables!$E$9,";",REPT(" ",200)),1,200)))))</f>
        <v>18 a 99</v>
      </c>
      <c r="C8">
        <f>IF(Variables!$E$9="","",IF(ISNUMBER(FIND("=",TRIM(MID(SUBSTITUTE(Variables!$E$9,";",REPT(" ",200)),201,200)))),TRIM(LEFT(TRIM(MID(SUBSTITUTE(Variables!$E$9,";",REPT(" ",200)),201,200)),FIND("=",TRIM(MID(SUBSTITUTE(Variables!$E$9,";",REPT(" ",200)),201,200)))-1)),TRIM(TRIM(MID(SUBSTITUTE(Variables!$E$9,";",REPT(" ",200)),201,200)))))</f>
        <v/>
      </c>
      <c r="D8">
        <f>IF(Variables!$E$9="","",IF(ISNUMBER(FIND("=",TRIM(MID(SUBSTITUTE(Variables!$E$9,";",REPT(" ",200)),401,200)))),TRIM(LEFT(TRIM(MID(SUBSTITUTE(Variables!$E$9,";",REPT(" ",200)),401,200)),FIND("=",TRIM(MID(SUBSTITUTE(Variables!$E$9,";",REPT(" ",200)),401,200)))-1)),TRIM(TRIM(MID(SUBSTITUTE(Variables!$E$9,";",REPT(" ",200)),401,200)))))</f>
        <v/>
      </c>
      <c r="E8">
        <f>IF(Variables!$E$9="","",IF(ISNUMBER(FIND("=",TRIM(MID(SUBSTITUTE(Variables!$E$9,";",REPT(" ",200)),601,200)))),TRIM(LEFT(TRIM(MID(SUBSTITUTE(Variables!$E$9,";",REPT(" ",200)),601,200)),FIND("=",TRIM(MID(SUBSTITUTE(Variables!$E$9,";",REPT(" ",200)),601,200)))-1)),TRIM(TRIM(MID(SUBSTITUTE(Variables!$E$9,";",REPT(" ",200)),601,200)))))</f>
        <v/>
      </c>
      <c r="F8">
        <f>IF(Variables!$E$9="","",IF(ISNUMBER(FIND("=",TRIM(MID(SUBSTITUTE(Variables!$E$9,";",REPT(" ",200)),801,200)))),TRIM(LEFT(TRIM(MID(SUBSTITUTE(Variables!$E$9,";",REPT(" ",200)),801,200)),FIND("=",TRIM(MID(SUBSTITUTE(Variables!$E$9,";",REPT(" ",200)),801,200)))-1)),TRIM(TRIM(MID(SUBSTITUTE(Variables!$E$9,";",REPT(" ",200)),801,200)))))</f>
        <v/>
      </c>
      <c r="G8">
        <f>IF(Variables!$E$9="","",IF(ISNUMBER(FIND("=",TRIM(MID(SUBSTITUTE(Variables!$E$9,";",REPT(" ",200)),1001,200)))),TRIM(LEFT(TRIM(MID(SUBSTITUTE(Variables!$E$9,";",REPT(" ",200)),1001,200)),FIND("=",TRIM(MID(SUBSTITUTE(Variables!$E$9,";",REPT(" ",200)),1001,200)))-1)),TRIM(TRIM(MID(SUBSTITUTE(Variables!$E$9,";",REPT(" ",200)),1001,200)))))</f>
        <v/>
      </c>
      <c r="H8">
        <f>IF(Variables!$E$9="","",IF(ISNUMBER(FIND("=",TRIM(MID(SUBSTITUTE(Variables!$E$9,";",REPT(" ",200)),1201,200)))),TRIM(LEFT(TRIM(MID(SUBSTITUTE(Variables!$E$9,";",REPT(" ",200)),1201,200)),FIND("=",TRIM(MID(SUBSTITUTE(Variables!$E$9,";",REPT(" ",200)),1201,200)))-1)),TRIM(TRIM(MID(SUBSTITUTE(Variables!$E$9,";",REPT(" ",200)),1201,200)))))</f>
        <v/>
      </c>
      <c r="I8">
        <f>IF(Variables!$E$9="","",IF(ISNUMBER(FIND("=",TRIM(MID(SUBSTITUTE(Variables!$E$9,";",REPT(" ",200)),1401,200)))),TRIM(LEFT(TRIM(MID(SUBSTITUTE(Variables!$E$9,";",REPT(" ",200)),1401,200)),FIND("=",TRIM(MID(SUBSTITUTE(Variables!$E$9,";",REPT(" ",200)),1401,200)))-1)),TRIM(TRIM(MID(SUBSTITUTE(Variables!$E$9,";",REPT(" ",200)),1401,200)))))</f>
        <v/>
      </c>
      <c r="J8">
        <f>IF(Variables!$E$9="","",IF(ISNUMBER(FIND("=",TRIM(MID(SUBSTITUTE(Variables!$E$9,";",REPT(" ",200)),1601,200)))),TRIM(LEFT(TRIM(MID(SUBSTITUTE(Variables!$E$9,";",REPT(" ",200)),1601,200)),FIND("=",TRIM(MID(SUBSTITUTE(Variables!$E$9,";",REPT(" ",200)),1601,200)))-1)),TRIM(TRIM(MID(SUBSTITUTE(Variables!$E$9,";",REPT(" ",200)),1601,200)))))</f>
        <v/>
      </c>
      <c r="K8">
        <f>IF(Variables!$E$9="","",IF(ISNUMBER(FIND("=",TRIM(MID(SUBSTITUTE(Variables!$E$9,";",REPT(" ",200)),1801,200)))),TRIM(LEFT(TRIM(MID(SUBSTITUTE(Variables!$E$9,";",REPT(" ",200)),1801,200)),FIND("=",TRIM(MID(SUBSTITUTE(Variables!$E$9,";",REPT(" ",200)),1801,200)))-1)),TRIM(TRIM(MID(SUBSTITUTE(Variables!$E$9,";",REPT(" ",200)),1801,200)))))</f>
        <v/>
      </c>
      <c r="L8">
        <f>IF(Variables!$E$9="","",IF(ISNUMBER(FIND("=",TRIM(MID(SUBSTITUTE(Variables!$E$9,";",REPT(" ",200)),2001,200)))),TRIM(LEFT(TRIM(MID(SUBSTITUTE(Variables!$E$9,";",REPT(" ",200)),2001,200)),FIND("=",TRIM(MID(SUBSTITUTE(Variables!$E$9,";",REPT(" ",200)),2001,200)))-1)),TRIM(TRIM(MID(SUBSTITUTE(Variables!$E$9,";",REPT(" ",200)),2001,200)))))</f>
        <v/>
      </c>
      <c r="M8">
        <f>IF(Variables!$E$9="","",IF(ISNUMBER(FIND("=",TRIM(MID(SUBSTITUTE(Variables!$E$9,";",REPT(" ",200)),2201,200)))),TRIM(LEFT(TRIM(MID(SUBSTITUTE(Variables!$E$9,";",REPT(" ",200)),2201,200)),FIND("=",TRIM(MID(SUBSTITUTE(Variables!$E$9,";",REPT(" ",200)),2201,200)))-1)),TRIM(TRIM(MID(SUBSTITUTE(Variables!$E$9,";",REPT(" ",200)),2201,200)))))</f>
        <v/>
      </c>
      <c r="N8">
        <f>IF(Variables!$E$9="","",IF(ISNUMBER(FIND("=",TRIM(MID(SUBSTITUTE(Variables!$E$9,";",REPT(" ",200)),1,200)))),TRIM(MID(TRIM(MID(SUBSTITUTE(Variables!$E$9,";",REPT(" ",200)),1,200)),FIND("=",TRIM(MID(SUBSTITUTE(Variables!$E$9,";",REPT(" ",200)),1,200)))+1,200)),""))</f>
        <v/>
      </c>
      <c r="O8">
        <f>IF(Variables!$E$9="","",IF(ISNUMBER(FIND("=",TRIM(MID(SUBSTITUTE(Variables!$E$9,";",REPT(" ",200)),201,200)))),TRIM(MID(TRIM(MID(SUBSTITUTE(Variables!$E$9,";",REPT(" ",200)),201,200)),FIND("=",TRIM(MID(SUBSTITUTE(Variables!$E$9,";",REPT(" ",200)),201,200)))+1,200)),""))</f>
        <v/>
      </c>
      <c r="P8">
        <f>IF(Variables!$E$9="","",IF(ISNUMBER(FIND("=",TRIM(MID(SUBSTITUTE(Variables!$E$9,";",REPT(" ",200)),401,200)))),TRIM(MID(TRIM(MID(SUBSTITUTE(Variables!$E$9,";",REPT(" ",200)),401,200)),FIND("=",TRIM(MID(SUBSTITUTE(Variables!$E$9,";",REPT(" ",200)),401,200)))+1,200)),""))</f>
        <v/>
      </c>
      <c r="Q8">
        <f>IF(Variables!$E$9="","",IF(ISNUMBER(FIND("=",TRIM(MID(SUBSTITUTE(Variables!$E$9,";",REPT(" ",200)),601,200)))),TRIM(MID(TRIM(MID(SUBSTITUTE(Variables!$E$9,";",REPT(" ",200)),601,200)),FIND("=",TRIM(MID(SUBSTITUTE(Variables!$E$9,";",REPT(" ",200)),601,200)))+1,200)),""))</f>
        <v/>
      </c>
      <c r="R8">
        <f>IF(Variables!$E$9="","",IF(ISNUMBER(FIND("=",TRIM(MID(SUBSTITUTE(Variables!$E$9,";",REPT(" ",200)),801,200)))),TRIM(MID(TRIM(MID(SUBSTITUTE(Variables!$E$9,";",REPT(" ",200)),801,200)),FIND("=",TRIM(MID(SUBSTITUTE(Variables!$E$9,";",REPT(" ",200)),801,200)))+1,200)),""))</f>
        <v/>
      </c>
      <c r="S8">
        <f>IF(Variables!$E$9="","",IF(ISNUMBER(FIND("=",TRIM(MID(SUBSTITUTE(Variables!$E$9,";",REPT(" ",200)),1001,200)))),TRIM(MID(TRIM(MID(SUBSTITUTE(Variables!$E$9,";",REPT(" ",200)),1001,200)),FIND("=",TRIM(MID(SUBSTITUTE(Variables!$E$9,";",REPT(" ",200)),1001,200)))+1,200)),""))</f>
        <v/>
      </c>
      <c r="T8">
        <f>IF(Variables!$E$9="","",IF(ISNUMBER(FIND("=",TRIM(MID(SUBSTITUTE(Variables!$E$9,";",REPT(" ",200)),1201,200)))),TRIM(MID(TRIM(MID(SUBSTITUTE(Variables!$E$9,";",REPT(" ",200)),1201,200)),FIND("=",TRIM(MID(SUBSTITUTE(Variables!$E$9,";",REPT(" ",200)),1201,200)))+1,200)),""))</f>
        <v/>
      </c>
      <c r="U8">
        <f>IF(Variables!$E$9="","",IF(ISNUMBER(FIND("=",TRIM(MID(SUBSTITUTE(Variables!$E$9,";",REPT(" ",200)),1401,200)))),TRIM(MID(TRIM(MID(SUBSTITUTE(Variables!$E$9,";",REPT(" ",200)),1401,200)),FIND("=",TRIM(MID(SUBSTITUTE(Variables!$E$9,";",REPT(" ",200)),1401,200)))+1,200)),""))</f>
        <v/>
      </c>
      <c r="V8">
        <f>IF(Variables!$E$9="","",IF(ISNUMBER(FIND("=",TRIM(MID(SUBSTITUTE(Variables!$E$9,";",REPT(" ",200)),1601,200)))),TRIM(MID(TRIM(MID(SUBSTITUTE(Variables!$E$9,";",REPT(" ",200)),1601,200)),FIND("=",TRIM(MID(SUBSTITUTE(Variables!$E$9,";",REPT(" ",200)),1601,200)))+1,200)),""))</f>
        <v/>
      </c>
      <c r="W8">
        <f>IF(Variables!$E$9="","",IF(ISNUMBER(FIND("=",TRIM(MID(SUBSTITUTE(Variables!$E$9,";",REPT(" ",200)),1801,200)))),TRIM(MID(TRIM(MID(SUBSTITUTE(Variables!$E$9,";",REPT(" ",200)),1801,200)),FIND("=",TRIM(MID(SUBSTITUTE(Variables!$E$9,";",REPT(" ",200)),1801,200)))+1,200)),""))</f>
        <v/>
      </c>
      <c r="X8">
        <f>IF(Variables!$E$9="","",IF(ISNUMBER(FIND("=",TRIM(MID(SUBSTITUTE(Variables!$E$9,";",REPT(" ",200)),2001,200)))),TRIM(MID(TRIM(MID(SUBSTITUTE(Variables!$E$9,";",REPT(" ",200)),2001,200)),FIND("=",TRIM(MID(SUBSTITUTE(Variables!$E$9,";",REPT(" ",200)),2001,200)))+1,200)),""))</f>
        <v/>
      </c>
      <c r="Y8">
        <f>IF(Variables!$E$9="","",IF(ISNUMBER(FIND("=",TRIM(MID(SUBSTITUTE(Variables!$E$9,";",REPT(" ",200)),2201,200)))),TRIM(MID(TRIM(MID(SUBSTITUTE(Variables!$E$9,";",REPT(" ",200)),2201,200)),FIND("=",TRIM(MID(SUBSTITUTE(Variables!$E$9,";",REPT(" ",200)),2201,200)))+1,200)),""))</f>
        <v/>
      </c>
      <c r="Z8">
        <f>--AND(B8&lt;&gt;"",N8&lt;&gt;"")+--AND(C8&lt;&gt;"",O8&lt;&gt;"")+--AND(D8&lt;&gt;"",P8&lt;&gt;"")+--AND(E8&lt;&gt;"",Q8&lt;&gt;"")+--AND(F8&lt;&gt;"",R8&lt;&gt;"")+--AND(G8&lt;&gt;"",S8&lt;&gt;"")+--AND(H8&lt;&gt;"",T8&lt;&gt;"")+--AND(I8&lt;&gt;"",U8&lt;&gt;"")+--AND(J8&lt;&gt;"",V8&lt;&gt;"")+--AND(K8&lt;&gt;"",W8&lt;&gt;"")+--AND(L8&lt;&gt;"",X8&lt;&gt;"")+--AND(M8&lt;&gt;"",Y8&lt;&gt;"")</f>
        <v>0.0</v>
      </c>
      <c r="AA8">
        <f>AT8</f>
        <v/>
      </c>
      <c r="AB8">
        <f>BF8</f>
        <v/>
      </c>
      <c r="AC8" t="str">
        <f>IF(Variables!$F$9="","",IF(ISNUMBER(FIND("=",TRIM(MID(SUBSTITUTE(Variables!$F$9,";",REPT(" ",200)),1,200)))),TRIM(LEFT(TRIM(MID(SUBSTITUTE(Variables!$F$9,";",REPT(" ",200)),1,200)),FIND("=",TRIM(MID(SUBSTITUTE(Variables!$F$9,";",REPT(" ",200)),1,200)))-1)),TRIM(TRIM(MID(SUBSTITUTE(Variables!$F$9,";",REPT(" ",200)),1,200)))))</f>
        <v>99</v>
      </c>
      <c r="AD8">
        <f>IF(Variables!$F$9="","",IF(ISNUMBER(FIND("=",TRIM(MID(SUBSTITUTE(Variables!$F$9,";",REPT(" ",200)),201,200)))),TRIM(LEFT(TRIM(MID(SUBSTITUTE(Variables!$F$9,";",REPT(" ",200)),201,200)),FIND("=",TRIM(MID(SUBSTITUTE(Variables!$F$9,";",REPT(" ",200)),201,200)))-1)),TRIM(TRIM(MID(SUBSTITUTE(Variables!$F$9,";",REPT(" ",200)),201,200)))))</f>
        <v/>
      </c>
      <c r="AE8">
        <f>IF(Variables!$F$9="","",IF(ISNUMBER(FIND("=",TRIM(MID(SUBSTITUTE(Variables!$F$9,";",REPT(" ",200)),401,200)))),TRIM(LEFT(TRIM(MID(SUBSTITUTE(Variables!$F$9,";",REPT(" ",200)),401,200)),FIND("=",TRIM(MID(SUBSTITUTE(Variables!$F$9,";",REPT(" ",200)),401,200)))-1)),TRIM(TRIM(MID(SUBSTITUTE(Variables!$F$9,";",REPT(" ",200)),401,200)))))</f>
        <v/>
      </c>
      <c r="AF8">
        <f>IF(Variables!$F$9="","",IF(ISNUMBER(FIND("=",TRIM(MID(SUBSTITUTE(Variables!$F$9,";",REPT(" ",200)),601,200)))),TRIM(LEFT(TRIM(MID(SUBSTITUTE(Variables!$F$9,";",REPT(" ",200)),601,200)),FIND("=",TRIM(MID(SUBSTITUTE(Variables!$F$9,";",REPT(" ",200)),601,200)))-1)),TRIM(TRIM(MID(SUBSTITUTE(Variables!$F$9,";",REPT(" ",200)),601,200)))))</f>
        <v/>
      </c>
      <c r="AG8" t="str">
        <f>""&amp;IF(AC8="","",IF(""="","",", ")&amp;AC8)&amp;IF(AD8="","",IF(""&amp;IF(AC8="","",IF(""="","",", ")&amp;AC8)="","",", ")&amp;AD8)&amp;IF(AE8="","",IF(""&amp;IF(AC8="","",IF(""="","",", ")&amp;AC8)&amp;IF(AD8="","",IF(""&amp;IF(AC8="","",IF(""="","",", ")&amp;AC8)="","",", ")&amp;AD8)="","",", ")&amp;AE8)&amp;IF(AF8="","",IF(""&amp;IF(AC8="","",IF(""="","",", ")&amp;AC8)&amp;IF(AD8="","",IF(""&amp;IF(AC8="","",IF(""="","",", ")&amp;AC8)="","",", ")&amp;AD8)&amp;IF(AE8="","",IF(""&amp;IF(AC8="","",IF(""="","",", ")&amp;AC8)&amp;IF(AD8="","",IF(""&amp;IF(AC8="","",IF(""="","",", ")&amp;AC8)="","",", ")&amp;AD8)="","",", ")&amp;AE8)="","",", ")&amp;AF8)</f>
        <v>99</v>
      </c>
      <c r="AH8" t="str">
        <f>""&amp;IF(AC8="","",IF(""="","",", ")&amp;AC8)&amp;IF(AD8="","",IF(""&amp;IF(AC8="","",IF(""="","",", ")&amp;AC8)="","",", ")&amp;AD8)&amp;IF(AE8="","",IF(""&amp;IF(AC8="","",IF(""="","",", ")&amp;AC8)&amp;IF(AD8="","",IF(""&amp;IF(AC8="","",IF(""="","",", ")&amp;AC8)="","",", ")&amp;AD8)="","",", ")&amp;AE8)&amp;IF(AF8="","",IF(""&amp;IF(AC8="","",IF(""="","",", ")&amp;AC8)&amp;IF(AD8="","",IF(""&amp;IF(AC8="","",IF(""="","",", ")&amp;AC8)="","",", ")&amp;AD8)&amp;IF(AE8="","",IF(""&amp;IF(AC8="","",IF(""="","",", ")&amp;AC8)&amp;IF(AD8="","",IF(""&amp;IF(AC8="","",IF(""="","",", ")&amp;AC8)="","",", ")&amp;AD8)="","",", ")&amp;AE8)="","",", ")&amp;AF8)</f>
        <v>99</v>
      </c>
      <c r="AI8">
        <f>IF(AND(B8&lt;&gt;"",N8&lt;&gt;""),""&amp;IF(""="","",", ")&amp;CHAR(34)&amp;SUBSTITUTE(N8,CHAR(34),"\"&amp;CHAR(34))&amp;CHAR(34)&amp;" = "&amp;B8,"")</f>
        <v/>
      </c>
      <c r="AJ8">
        <f>IF(AND(C8&lt;&gt;"",O8&lt;&gt;""),AI8&amp;IF(AI8="","",", ")&amp;CHAR(34)&amp;SUBSTITUTE(O8,CHAR(34),"\"&amp;CHAR(34))&amp;CHAR(34)&amp;" = "&amp;C8,AI8)</f>
        <v/>
      </c>
      <c r="AK8">
        <f>IF(AND(D8&lt;&gt;"",P8&lt;&gt;""),AJ8&amp;IF(AJ8="","",", ")&amp;CHAR(34)&amp;SUBSTITUTE(P8,CHAR(34),"\"&amp;CHAR(34))&amp;CHAR(34)&amp;" = "&amp;D8,AJ8)</f>
        <v/>
      </c>
      <c r="AL8">
        <f>IF(AND(E8&lt;&gt;"",Q8&lt;&gt;""),AK8&amp;IF(AK8="","",", ")&amp;CHAR(34)&amp;SUBSTITUTE(Q8,CHAR(34),"\"&amp;CHAR(34))&amp;CHAR(34)&amp;" = "&amp;E8,AK8)</f>
        <v/>
      </c>
      <c r="AM8">
        <f>IF(AND(F8&lt;&gt;"",R8&lt;&gt;""),AL8&amp;IF(AL8="","",", ")&amp;CHAR(34)&amp;SUBSTITUTE(R8,CHAR(34),"\"&amp;CHAR(34))&amp;CHAR(34)&amp;" = "&amp;F8,AL8)</f>
        <v/>
      </c>
      <c r="AN8">
        <f>IF(AND(G8&lt;&gt;"",S8&lt;&gt;""),AM8&amp;IF(AM8="","",", ")&amp;CHAR(34)&amp;SUBSTITUTE(S8,CHAR(34),"\"&amp;CHAR(34))&amp;CHAR(34)&amp;" = "&amp;G8,AM8)</f>
        <v/>
      </c>
      <c r="AO8">
        <f>IF(AND(H8&lt;&gt;"",T8&lt;&gt;""),AN8&amp;IF(AN8="","",", ")&amp;CHAR(34)&amp;SUBSTITUTE(T8,CHAR(34),"\"&amp;CHAR(34))&amp;CHAR(34)&amp;" = "&amp;H8,AN8)</f>
        <v/>
      </c>
      <c r="AP8">
        <f>IF(AND(I8&lt;&gt;"",U8&lt;&gt;""),AO8&amp;IF(AO8="","",", ")&amp;CHAR(34)&amp;SUBSTITUTE(U8,CHAR(34),"\"&amp;CHAR(34))&amp;CHAR(34)&amp;" = "&amp;I8,AO8)</f>
        <v/>
      </c>
      <c r="AQ8">
        <f>IF(AND(J8&lt;&gt;"",V8&lt;&gt;""),AP8&amp;IF(AP8="","",", ")&amp;CHAR(34)&amp;SUBSTITUTE(V8,CHAR(34),"\"&amp;CHAR(34))&amp;CHAR(34)&amp;" = "&amp;J8,AP8)</f>
        <v/>
      </c>
      <c r="AR8">
        <f>IF(AND(K8&lt;&gt;"",W8&lt;&gt;""),AQ8&amp;IF(AQ8="","",", ")&amp;CHAR(34)&amp;SUBSTITUTE(W8,CHAR(34),"\"&amp;CHAR(34))&amp;CHAR(34)&amp;" = "&amp;K8,AQ8)</f>
        <v/>
      </c>
      <c r="AS8">
        <f>IF(AND(L8&lt;&gt;"",X8&lt;&gt;""),AR8&amp;IF(AR8="","",", ")&amp;CHAR(34)&amp;SUBSTITUTE(X8,CHAR(34),"\"&amp;CHAR(34))&amp;CHAR(34)&amp;" = "&amp;L8,AR8)</f>
        <v/>
      </c>
      <c r="AT8">
        <f>IF(AND(M8&lt;&gt;"",Y8&lt;&gt;""),AS8&amp;IF(AS8="","",", ")&amp;CHAR(34)&amp;SUBSTITUTE(Y8,CHAR(34),"\"&amp;CHAR(34))&amp;CHAR(34)&amp;" = "&amp;M8,AS8)</f>
        <v/>
      </c>
      <c r="AU8">
        <f>IF(AND(B8&lt;&gt;"",N8&lt;&gt;""),""&amp;IF(""="",""," ")&amp;B8&amp;" "&amp;CHAR(34)&amp;SUBSTITUTE(N8,CHAR(34),CHAR(34)&amp;CHAR(34))&amp;CHAR(34),"")</f>
        <v/>
      </c>
      <c r="AV8">
        <f>IF(AND(C8&lt;&gt;"",O8&lt;&gt;""),AU8&amp;IF(AU8="",""," ")&amp;C8&amp;" "&amp;CHAR(34)&amp;SUBSTITUTE(O8,CHAR(34),CHAR(34)&amp;CHAR(34))&amp;CHAR(34),AU8)</f>
        <v/>
      </c>
      <c r="AW8">
        <f>IF(AND(D8&lt;&gt;"",P8&lt;&gt;""),AV8&amp;IF(AV8="",""," ")&amp;D8&amp;" "&amp;CHAR(34)&amp;SUBSTITUTE(P8,CHAR(34),CHAR(34)&amp;CHAR(34))&amp;CHAR(34),AV8)</f>
        <v/>
      </c>
      <c r="AX8">
        <f>IF(AND(E8&lt;&gt;"",Q8&lt;&gt;""),AW8&amp;IF(AW8="",""," ")&amp;E8&amp;" "&amp;CHAR(34)&amp;SUBSTITUTE(Q8,CHAR(34),CHAR(34)&amp;CHAR(34))&amp;CHAR(34),AW8)</f>
        <v/>
      </c>
      <c r="AY8">
        <f>IF(AND(F8&lt;&gt;"",R8&lt;&gt;""),AX8&amp;IF(AX8="",""," ")&amp;F8&amp;" "&amp;CHAR(34)&amp;SUBSTITUTE(R8,CHAR(34),CHAR(34)&amp;CHAR(34))&amp;CHAR(34),AX8)</f>
        <v/>
      </c>
      <c r="AZ8">
        <f>IF(AND(G8&lt;&gt;"",S8&lt;&gt;""),AY8&amp;IF(AY8="",""," ")&amp;G8&amp;" "&amp;CHAR(34)&amp;SUBSTITUTE(S8,CHAR(34),CHAR(34)&amp;CHAR(34))&amp;CHAR(34),AY8)</f>
        <v/>
      </c>
      <c r="BA8">
        <f>IF(AND(H8&lt;&gt;"",T8&lt;&gt;""),AZ8&amp;IF(AZ8="",""," ")&amp;H8&amp;" "&amp;CHAR(34)&amp;SUBSTITUTE(T8,CHAR(34),CHAR(34)&amp;CHAR(34))&amp;CHAR(34),AZ8)</f>
        <v/>
      </c>
      <c r="BB8">
        <f>IF(AND(I8&lt;&gt;"",U8&lt;&gt;""),BA8&amp;IF(BA8="",""," ")&amp;I8&amp;" "&amp;CHAR(34)&amp;SUBSTITUTE(U8,CHAR(34),CHAR(34)&amp;CHAR(34))&amp;CHAR(34),BA8)</f>
        <v/>
      </c>
      <c r="BC8">
        <f>IF(AND(J8&lt;&gt;"",V8&lt;&gt;""),BB8&amp;IF(BB8="",""," ")&amp;J8&amp;" "&amp;CHAR(34)&amp;SUBSTITUTE(V8,CHAR(34),CHAR(34)&amp;CHAR(34))&amp;CHAR(34),BB8)</f>
        <v/>
      </c>
      <c r="BD8">
        <f>IF(AND(K8&lt;&gt;"",W8&lt;&gt;""),BC8&amp;IF(BC8="",""," ")&amp;K8&amp;" "&amp;CHAR(34)&amp;SUBSTITUTE(W8,CHAR(34),CHAR(34)&amp;CHAR(34))&amp;CHAR(34),BC8)</f>
        <v/>
      </c>
      <c r="BE8">
        <f>IF(AND(L8&lt;&gt;"",X8&lt;&gt;""),BD8&amp;IF(BD8="",""," ")&amp;L8&amp;" "&amp;CHAR(34)&amp;SUBSTITUTE(X8,CHAR(34),CHAR(34)&amp;CHAR(34))&amp;CHAR(34),BD8)</f>
        <v/>
      </c>
      <c r="BF8">
        <f>IF(AND(M8&lt;&gt;"",Y8&lt;&gt;""),BE8&amp;IF(BE8="",""," ")&amp;M8&amp;" "&amp;CHAR(34)&amp;SUBSTITUTE(Y8,CHAR(34),CHAR(34)&amp;CHAR(34))&amp;CHAR(34),BE8)</f>
        <v/>
      </c>
    </row>
    <row r="9" spans="1:58">
      <c r="A9" t="str">
        <f>IF(Variables!$A$10="","",Variables!$A$10)</f>
        <v>origen</v>
      </c>
      <c r="B9" t="str">
        <f>IF(Variables!$E$10="","",IF(ISNUMBER(FIND("=",TRIM(MID(SUBSTITUTE(Variables!$E$10,";",REPT(" ",200)),1,200)))),TRIM(LEFT(TRIM(MID(SUBSTITUTE(Variables!$E$10,";",REPT(" ",200)),1,200)),FIND("=",TRIM(MID(SUBSTITUTE(Variables!$E$10,";",REPT(" ",200)),1,200)))-1)),TRIM(TRIM(MID(SUBSTITUTE(Variables!$E$10,";",REPT(" ",200)),1,200)))))</f>
        <v>1</v>
      </c>
      <c r="C9" t="str">
        <f>IF(Variables!$E$10="","",IF(ISNUMBER(FIND("=",TRIM(MID(SUBSTITUTE(Variables!$E$10,";",REPT(" ",200)),201,200)))),TRIM(LEFT(TRIM(MID(SUBSTITUTE(Variables!$E$10,";",REPT(" ",200)),201,200)),FIND("=",TRIM(MID(SUBSTITUTE(Variables!$E$10,";",REPT(" ",200)),201,200)))-1)),TRIM(TRIM(MID(SUBSTITUTE(Variables!$E$10,";",REPT(" ",200)),201,200)))))</f>
        <v>2</v>
      </c>
      <c r="D9" t="str">
        <f>IF(Variables!$E$10="","",IF(ISNUMBER(FIND("=",TRIM(MID(SUBSTITUTE(Variables!$E$10,";",REPT(" ",200)),401,200)))),TRIM(LEFT(TRIM(MID(SUBSTITUTE(Variables!$E$10,";",REPT(" ",200)),401,200)),FIND("=",TRIM(MID(SUBSTITUTE(Variables!$E$10,";",REPT(" ",200)),401,200)))-1)),TRIM(TRIM(MID(SUBSTITUTE(Variables!$E$10,";",REPT(" ",200)),401,200)))))</f>
        <v>3</v>
      </c>
      <c r="E9">
        <f>IF(Variables!$E$10="","",IF(ISNUMBER(FIND("=",TRIM(MID(SUBSTITUTE(Variables!$E$10,";",REPT(" ",200)),601,200)))),TRIM(LEFT(TRIM(MID(SUBSTITUTE(Variables!$E$10,";",REPT(" ",200)),601,200)),FIND("=",TRIM(MID(SUBSTITUTE(Variables!$E$10,";",REPT(" ",200)),601,200)))-1)),TRIM(TRIM(MID(SUBSTITUTE(Variables!$E$10,";",REPT(" ",200)),601,200)))))</f>
        <v/>
      </c>
      <c r="F9">
        <f>IF(Variables!$E$10="","",IF(ISNUMBER(FIND("=",TRIM(MID(SUBSTITUTE(Variables!$E$10,";",REPT(" ",200)),801,200)))),TRIM(LEFT(TRIM(MID(SUBSTITUTE(Variables!$E$10,";",REPT(" ",200)),801,200)),FIND("=",TRIM(MID(SUBSTITUTE(Variables!$E$10,";",REPT(" ",200)),801,200)))-1)),TRIM(TRIM(MID(SUBSTITUTE(Variables!$E$10,";",REPT(" ",200)),801,200)))))</f>
        <v/>
      </c>
      <c r="G9">
        <f>IF(Variables!$E$10="","",IF(ISNUMBER(FIND("=",TRIM(MID(SUBSTITUTE(Variables!$E$10,";",REPT(" ",200)),1001,200)))),TRIM(LEFT(TRIM(MID(SUBSTITUTE(Variables!$E$10,";",REPT(" ",200)),1001,200)),FIND("=",TRIM(MID(SUBSTITUTE(Variables!$E$10,";",REPT(" ",200)),1001,200)))-1)),TRIM(TRIM(MID(SUBSTITUTE(Variables!$E$10,";",REPT(" ",200)),1001,200)))))</f>
        <v/>
      </c>
      <c r="H9">
        <f>IF(Variables!$E$10="","",IF(ISNUMBER(FIND("=",TRIM(MID(SUBSTITUTE(Variables!$E$10,";",REPT(" ",200)),1201,200)))),TRIM(LEFT(TRIM(MID(SUBSTITUTE(Variables!$E$10,";",REPT(" ",200)),1201,200)),FIND("=",TRIM(MID(SUBSTITUTE(Variables!$E$10,";",REPT(" ",200)),1201,200)))-1)),TRIM(TRIM(MID(SUBSTITUTE(Variables!$E$10,";",REPT(" ",200)),1201,200)))))</f>
        <v/>
      </c>
      <c r="I9">
        <f>IF(Variables!$E$10="","",IF(ISNUMBER(FIND("=",TRIM(MID(SUBSTITUTE(Variables!$E$10,";",REPT(" ",200)),1401,200)))),TRIM(LEFT(TRIM(MID(SUBSTITUTE(Variables!$E$10,";",REPT(" ",200)),1401,200)),FIND("=",TRIM(MID(SUBSTITUTE(Variables!$E$10,";",REPT(" ",200)),1401,200)))-1)),TRIM(TRIM(MID(SUBSTITUTE(Variables!$E$10,";",REPT(" ",200)),1401,200)))))</f>
        <v/>
      </c>
      <c r="J9">
        <f>IF(Variables!$E$10="","",IF(ISNUMBER(FIND("=",TRIM(MID(SUBSTITUTE(Variables!$E$10,";",REPT(" ",200)),1601,200)))),TRIM(LEFT(TRIM(MID(SUBSTITUTE(Variables!$E$10,";",REPT(" ",200)),1601,200)),FIND("=",TRIM(MID(SUBSTITUTE(Variables!$E$10,";",REPT(" ",200)),1601,200)))-1)),TRIM(TRIM(MID(SUBSTITUTE(Variables!$E$10,";",REPT(" ",200)),1601,200)))))</f>
        <v/>
      </c>
      <c r="K9">
        <f>IF(Variables!$E$10="","",IF(ISNUMBER(FIND("=",TRIM(MID(SUBSTITUTE(Variables!$E$10,";",REPT(" ",200)),1801,200)))),TRIM(LEFT(TRIM(MID(SUBSTITUTE(Variables!$E$10,";",REPT(" ",200)),1801,200)),FIND("=",TRIM(MID(SUBSTITUTE(Variables!$E$10,";",REPT(" ",200)),1801,200)))-1)),TRIM(TRIM(MID(SUBSTITUTE(Variables!$E$10,";",REPT(" ",200)),1801,200)))))</f>
        <v/>
      </c>
      <c r="L9">
        <f>IF(Variables!$E$10="","",IF(ISNUMBER(FIND("=",TRIM(MID(SUBSTITUTE(Variables!$E$10,";",REPT(" ",200)),2001,200)))),TRIM(LEFT(TRIM(MID(SUBSTITUTE(Variables!$E$10,";",REPT(" ",200)),2001,200)),FIND("=",TRIM(MID(SUBSTITUTE(Variables!$E$10,";",REPT(" ",200)),2001,200)))-1)),TRIM(TRIM(MID(SUBSTITUTE(Variables!$E$10,";",REPT(" ",200)),2001,200)))))</f>
        <v/>
      </c>
      <c r="M9">
        <f>IF(Variables!$E$10="","",IF(ISNUMBER(FIND("=",TRIM(MID(SUBSTITUTE(Variables!$E$10,";",REPT(" ",200)),2201,200)))),TRIM(LEFT(TRIM(MID(SUBSTITUTE(Variables!$E$10,";",REPT(" ",200)),2201,200)),FIND("=",TRIM(MID(SUBSTITUTE(Variables!$E$10,";",REPT(" ",200)),2201,200)))-1)),TRIM(TRIM(MID(SUBSTITUTE(Variables!$E$10,";",REPT(" ",200)),2201,200)))))</f>
        <v/>
      </c>
      <c r="N9" t="str">
        <f>IF(Variables!$E$10="","",IF(ISNUMBER(FIND("=",TRIM(MID(SUBSTITUTE(Variables!$E$10,";",REPT(" ",200)),1,200)))),TRIM(MID(TRIM(MID(SUBSTITUTE(Variables!$E$10,";",REPT(" ",200)),1,200)),FIND("=",TRIM(MID(SUBSTITUTE(Variables!$E$10,";",REPT(" ",200)),1,200)))+1,200)),""))</f>
        <v>Catamarca</v>
      </c>
      <c r="O9" t="str">
        <f>IF(Variables!$E$10="","",IF(ISNUMBER(FIND("=",TRIM(MID(SUBSTITUTE(Variables!$E$10,";",REPT(" ",200)),201,200)))),TRIM(MID(TRIM(MID(SUBSTITUTE(Variables!$E$10,";",REPT(" ",200)),201,200)),FIND("=",TRIM(MID(SUBSTITUTE(Variables!$E$10,";",REPT(" ",200)),201,200)))+1,200)),""))</f>
        <v>Otra provincia</v>
      </c>
      <c r="P9" t="str">
        <f>IF(Variables!$E$10="","",IF(ISNUMBER(FIND("=",TRIM(MID(SUBSTITUTE(Variables!$E$10,";",REPT(" ",200)),401,200)))),TRIM(MID(TRIM(MID(SUBSTITUTE(Variables!$E$10,";",REPT(" ",200)),401,200)),FIND("=",TRIM(MID(SUBSTITUTE(Variables!$E$10,";",REPT(" ",200)),401,200)))+1,200)),""))</f>
        <v>Otro país</v>
      </c>
      <c r="Q9">
        <f>IF(Variables!$E$10="","",IF(ISNUMBER(FIND("=",TRIM(MID(SUBSTITUTE(Variables!$E$10,";",REPT(" ",200)),601,200)))),TRIM(MID(TRIM(MID(SUBSTITUTE(Variables!$E$10,";",REPT(" ",200)),601,200)),FIND("=",TRIM(MID(SUBSTITUTE(Variables!$E$10,";",REPT(" ",200)),601,200)))+1,200)),""))</f>
        <v/>
      </c>
      <c r="R9">
        <f>IF(Variables!$E$10="","",IF(ISNUMBER(FIND("=",TRIM(MID(SUBSTITUTE(Variables!$E$10,";",REPT(" ",200)),801,200)))),TRIM(MID(TRIM(MID(SUBSTITUTE(Variables!$E$10,";",REPT(" ",200)),801,200)),FIND("=",TRIM(MID(SUBSTITUTE(Variables!$E$10,";",REPT(" ",200)),801,200)))+1,200)),""))</f>
        <v/>
      </c>
      <c r="S9">
        <f>IF(Variables!$E$10="","",IF(ISNUMBER(FIND("=",TRIM(MID(SUBSTITUTE(Variables!$E$10,";",REPT(" ",200)),1001,200)))),TRIM(MID(TRIM(MID(SUBSTITUTE(Variables!$E$10,";",REPT(" ",200)),1001,200)),FIND("=",TRIM(MID(SUBSTITUTE(Variables!$E$10,";",REPT(" ",200)),1001,200)))+1,200)),""))</f>
        <v/>
      </c>
      <c r="T9">
        <f>IF(Variables!$E$10="","",IF(ISNUMBER(FIND("=",TRIM(MID(SUBSTITUTE(Variables!$E$10,";",REPT(" ",200)),1201,200)))),TRIM(MID(TRIM(MID(SUBSTITUTE(Variables!$E$10,";",REPT(" ",200)),1201,200)),FIND("=",TRIM(MID(SUBSTITUTE(Variables!$E$10,";",REPT(" ",200)),1201,200)))+1,200)),""))</f>
        <v/>
      </c>
      <c r="U9">
        <f>IF(Variables!$E$10="","",IF(ISNUMBER(FIND("=",TRIM(MID(SUBSTITUTE(Variables!$E$10,";",REPT(" ",200)),1401,200)))),TRIM(MID(TRIM(MID(SUBSTITUTE(Variables!$E$10,";",REPT(" ",200)),1401,200)),FIND("=",TRIM(MID(SUBSTITUTE(Variables!$E$10,";",REPT(" ",200)),1401,200)))+1,200)),""))</f>
        <v/>
      </c>
      <c r="V9">
        <f>IF(Variables!$E$10="","",IF(ISNUMBER(FIND("=",TRIM(MID(SUBSTITUTE(Variables!$E$10,";",REPT(" ",200)),1601,200)))),TRIM(MID(TRIM(MID(SUBSTITUTE(Variables!$E$10,";",REPT(" ",200)),1601,200)),FIND("=",TRIM(MID(SUBSTITUTE(Variables!$E$10,";",REPT(" ",200)),1601,200)))+1,200)),""))</f>
        <v/>
      </c>
      <c r="W9">
        <f>IF(Variables!$E$10="","",IF(ISNUMBER(FIND("=",TRIM(MID(SUBSTITUTE(Variables!$E$10,";",REPT(" ",200)),1801,200)))),TRIM(MID(TRIM(MID(SUBSTITUTE(Variables!$E$10,";",REPT(" ",200)),1801,200)),FIND("=",TRIM(MID(SUBSTITUTE(Variables!$E$10,";",REPT(" ",200)),1801,200)))+1,200)),""))</f>
        <v/>
      </c>
      <c r="X9">
        <f>IF(Variables!$E$10="","",IF(ISNUMBER(FIND("=",TRIM(MID(SUBSTITUTE(Variables!$E$10,";",REPT(" ",200)),2001,200)))),TRIM(MID(TRIM(MID(SUBSTITUTE(Variables!$E$10,";",REPT(" ",200)),2001,200)),FIND("=",TRIM(MID(SUBSTITUTE(Variables!$E$10,";",REPT(" ",200)),2001,200)))+1,200)),""))</f>
        <v/>
      </c>
      <c r="Y9">
        <f>IF(Variables!$E$10="","",IF(ISNUMBER(FIND("=",TRIM(MID(SUBSTITUTE(Variables!$E$10,";",REPT(" ",200)),2201,200)))),TRIM(MID(TRIM(MID(SUBSTITUTE(Variables!$E$10,";",REPT(" ",200)),2201,200)),FIND("=",TRIM(MID(SUBSTITUTE(Variables!$E$10,";",REPT(" ",200)),2201,200)))+1,200)),""))</f>
        <v/>
      </c>
      <c r="Z9">
        <f>--AND(B9&lt;&gt;"",N9&lt;&gt;"")+--AND(C9&lt;&gt;"",O9&lt;&gt;"")+--AND(D9&lt;&gt;"",P9&lt;&gt;"")+--AND(E9&lt;&gt;"",Q9&lt;&gt;"")+--AND(F9&lt;&gt;"",R9&lt;&gt;"")+--AND(G9&lt;&gt;"",S9&lt;&gt;"")+--AND(H9&lt;&gt;"",T9&lt;&gt;"")+--AND(I9&lt;&gt;"",U9&lt;&gt;"")+--AND(J9&lt;&gt;"",V9&lt;&gt;"")+--AND(K9&lt;&gt;"",W9&lt;&gt;"")+--AND(L9&lt;&gt;"",X9&lt;&gt;"")+--AND(M9&lt;&gt;"",Y9&lt;&gt;"")</f>
        <v>3.0</v>
      </c>
      <c r="AA9" t="str">
        <f>AT9</f>
        <v>"Catamarca" = 1, "Otra provincia" = 2, "Otro país" = 3</v>
      </c>
      <c r="AB9" t="str">
        <f>BF9</f>
        <v>1 "Catamarca" 2 "Otra provincia" 3 "Otro país"</v>
      </c>
      <c r="AC9">
        <f>IF(Variables!$F$10="","",IF(ISNUMBER(FIND("=",TRIM(MID(SUBSTITUTE(Variables!$F$10,";",REPT(" ",200)),1,200)))),TRIM(LEFT(TRIM(MID(SUBSTITUTE(Variables!$F$10,";",REPT(" ",200)),1,200)),FIND("=",TRIM(MID(SUBSTITUTE(Variables!$F$10,";",REPT(" ",200)),1,200)))-1)),TRIM(TRIM(MID(SUBSTITUTE(Variables!$F$10,";",REPT(" ",200)),1,200)))))</f>
        <v/>
      </c>
      <c r="AD9">
        <f>IF(Variables!$F$10="","",IF(ISNUMBER(FIND("=",TRIM(MID(SUBSTITUTE(Variables!$F$10,";",REPT(" ",200)),201,200)))),TRIM(LEFT(TRIM(MID(SUBSTITUTE(Variables!$F$10,";",REPT(" ",200)),201,200)),FIND("=",TRIM(MID(SUBSTITUTE(Variables!$F$10,";",REPT(" ",200)),201,200)))-1)),TRIM(TRIM(MID(SUBSTITUTE(Variables!$F$10,";",REPT(" ",200)),201,200)))))</f>
        <v/>
      </c>
      <c r="AE9">
        <f>IF(Variables!$F$10="","",IF(ISNUMBER(FIND("=",TRIM(MID(SUBSTITUTE(Variables!$F$10,";",REPT(" ",200)),401,200)))),TRIM(LEFT(TRIM(MID(SUBSTITUTE(Variables!$F$10,";",REPT(" ",200)),401,200)),FIND("=",TRIM(MID(SUBSTITUTE(Variables!$F$10,";",REPT(" ",200)),401,200)))-1)),TRIM(TRIM(MID(SUBSTITUTE(Variables!$F$10,";",REPT(" ",200)),401,200)))))</f>
        <v/>
      </c>
      <c r="AF9">
        <f>IF(Variables!$F$10="","",IF(ISNUMBER(FIND("=",TRIM(MID(SUBSTITUTE(Variables!$F$10,";",REPT(" ",200)),601,200)))),TRIM(LEFT(TRIM(MID(SUBSTITUTE(Variables!$F$10,";",REPT(" ",200)),601,200)),FIND("=",TRIM(MID(SUBSTITUTE(Variables!$F$10,";",REPT(" ",200)),601,200)))-1)),TRIM(TRIM(MID(SUBSTITUTE(Variables!$F$10,";",REPT(" ",200)),601,200)))))</f>
        <v/>
      </c>
      <c r="AG9">
        <f>""&amp;IF(AC9="","",IF(""="","",", ")&amp;AC9)&amp;IF(AD9="","",IF(""&amp;IF(AC9="","",IF(""="","",", ")&amp;AC9)="","",", ")&amp;AD9)&amp;IF(AE9="","",IF(""&amp;IF(AC9="","",IF(""="","",", ")&amp;AC9)&amp;IF(AD9="","",IF(""&amp;IF(AC9="","",IF(""="","",", ")&amp;AC9)="","",", ")&amp;AD9)="","",", ")&amp;AE9)&amp;IF(AF9="","",IF(""&amp;IF(AC9="","",IF(""="","",", ")&amp;AC9)&amp;IF(AD9="","",IF(""&amp;IF(AC9="","",IF(""="","",", ")&amp;AC9)="","",", ")&amp;AD9)&amp;IF(AE9="","",IF(""&amp;IF(AC9="","",IF(""="","",", ")&amp;AC9)&amp;IF(AD9="","",IF(""&amp;IF(AC9="","",IF(""="","",", ")&amp;AC9)="","",", ")&amp;AD9)="","",", ")&amp;AE9)="","",", ")&amp;AF9)</f>
        <v/>
      </c>
      <c r="AH9">
        <f>""&amp;IF(AC9="","",IF(""="","",", ")&amp;AC9)&amp;IF(AD9="","",IF(""&amp;IF(AC9="","",IF(""="","",", ")&amp;AC9)="","",", ")&amp;AD9)&amp;IF(AE9="","",IF(""&amp;IF(AC9="","",IF(""="","",", ")&amp;AC9)&amp;IF(AD9="","",IF(""&amp;IF(AC9="","",IF(""="","",", ")&amp;AC9)="","",", ")&amp;AD9)="","",", ")&amp;AE9)&amp;IF(AF9="","",IF(""&amp;IF(AC9="","",IF(""="","",", ")&amp;AC9)&amp;IF(AD9="","",IF(""&amp;IF(AC9="","",IF(""="","",", ")&amp;AC9)="","",", ")&amp;AD9)&amp;IF(AE9="","",IF(""&amp;IF(AC9="","",IF(""="","",", ")&amp;AC9)&amp;IF(AD9="","",IF(""&amp;IF(AC9="","",IF(""="","",", ")&amp;AC9)="","",", ")&amp;AD9)="","",", ")&amp;AE9)="","",", ")&amp;AF9)</f>
        <v/>
      </c>
      <c r="AI9" t="str">
        <f>IF(AND(B9&lt;&gt;"",N9&lt;&gt;""),""&amp;IF(""="","",", ")&amp;CHAR(34)&amp;SUBSTITUTE(N9,CHAR(34),"\"&amp;CHAR(34))&amp;CHAR(34)&amp;" = "&amp;B9,"")</f>
        <v>"Catamarca" = 1</v>
      </c>
      <c r="AJ9" t="str">
        <f>IF(AND(C9&lt;&gt;"",O9&lt;&gt;""),AI9&amp;IF(AI9="","",", ")&amp;CHAR(34)&amp;SUBSTITUTE(O9,CHAR(34),"\"&amp;CHAR(34))&amp;CHAR(34)&amp;" = "&amp;C9,AI9)</f>
        <v>"Catamarca" = 1, "Otra provincia" = 2</v>
      </c>
      <c r="AK9" t="str">
        <f>IF(AND(D9&lt;&gt;"",P9&lt;&gt;""),AJ9&amp;IF(AJ9="","",", ")&amp;CHAR(34)&amp;SUBSTITUTE(P9,CHAR(34),"\"&amp;CHAR(34))&amp;CHAR(34)&amp;" = "&amp;D9,AJ9)</f>
        <v>"Catamarca" = 1, "Otra provincia" = 2, "Otro país" = 3</v>
      </c>
      <c r="AL9" t="str">
        <f>IF(AND(E9&lt;&gt;"",Q9&lt;&gt;""),AK9&amp;IF(AK9="","",", ")&amp;CHAR(34)&amp;SUBSTITUTE(Q9,CHAR(34),"\"&amp;CHAR(34))&amp;CHAR(34)&amp;" = "&amp;E9,AK9)</f>
        <v>"Catamarca" = 1, "Otra provincia" = 2, "Otro país" = 3</v>
      </c>
      <c r="AM9" t="str">
        <f>IF(AND(F9&lt;&gt;"",R9&lt;&gt;""),AL9&amp;IF(AL9="","",", ")&amp;CHAR(34)&amp;SUBSTITUTE(R9,CHAR(34),"\"&amp;CHAR(34))&amp;CHAR(34)&amp;" = "&amp;F9,AL9)</f>
        <v>"Catamarca" = 1, "Otra provincia" = 2, "Otro país" = 3</v>
      </c>
      <c r="AN9" t="str">
        <f>IF(AND(G9&lt;&gt;"",S9&lt;&gt;""),AM9&amp;IF(AM9="","",", ")&amp;CHAR(34)&amp;SUBSTITUTE(S9,CHAR(34),"\"&amp;CHAR(34))&amp;CHAR(34)&amp;" = "&amp;G9,AM9)</f>
        <v>"Catamarca" = 1, "Otra provincia" = 2, "Otro país" = 3</v>
      </c>
      <c r="AO9" t="str">
        <f>IF(AND(H9&lt;&gt;"",T9&lt;&gt;""),AN9&amp;IF(AN9="","",", ")&amp;CHAR(34)&amp;SUBSTITUTE(T9,CHAR(34),"\"&amp;CHAR(34))&amp;CHAR(34)&amp;" = "&amp;H9,AN9)</f>
        <v>"Catamarca" = 1, "Otra provincia" = 2, "Otro país" = 3</v>
      </c>
      <c r="AP9" t="str">
        <f>IF(AND(I9&lt;&gt;"",U9&lt;&gt;""),AO9&amp;IF(AO9="","",", ")&amp;CHAR(34)&amp;SUBSTITUTE(U9,CHAR(34),"\"&amp;CHAR(34))&amp;CHAR(34)&amp;" = "&amp;I9,AO9)</f>
        <v>"Catamarca" = 1, "Otra provincia" = 2, "Otro país" = 3</v>
      </c>
      <c r="AQ9" t="str">
        <f>IF(AND(J9&lt;&gt;"",V9&lt;&gt;""),AP9&amp;IF(AP9="","",", ")&amp;CHAR(34)&amp;SUBSTITUTE(V9,CHAR(34),"\"&amp;CHAR(34))&amp;CHAR(34)&amp;" = "&amp;J9,AP9)</f>
        <v>"Catamarca" = 1, "Otra provincia" = 2, "Otro país" = 3</v>
      </c>
      <c r="AR9" t="str">
        <f>IF(AND(K9&lt;&gt;"",W9&lt;&gt;""),AQ9&amp;IF(AQ9="","",", ")&amp;CHAR(34)&amp;SUBSTITUTE(W9,CHAR(34),"\"&amp;CHAR(34))&amp;CHAR(34)&amp;" = "&amp;K9,AQ9)</f>
        <v>"Catamarca" = 1, "Otra provincia" = 2, "Otro país" = 3</v>
      </c>
      <c r="AS9" t="str">
        <f>IF(AND(L9&lt;&gt;"",X9&lt;&gt;""),AR9&amp;IF(AR9="","",", ")&amp;CHAR(34)&amp;SUBSTITUTE(X9,CHAR(34),"\"&amp;CHAR(34))&amp;CHAR(34)&amp;" = "&amp;L9,AR9)</f>
        <v>"Catamarca" = 1, "Otra provincia" = 2, "Otro país" = 3</v>
      </c>
      <c r="AT9" t="str">
        <f>IF(AND(M9&lt;&gt;"",Y9&lt;&gt;""),AS9&amp;IF(AS9="","",", ")&amp;CHAR(34)&amp;SUBSTITUTE(Y9,CHAR(34),"\"&amp;CHAR(34))&amp;CHAR(34)&amp;" = "&amp;M9,AS9)</f>
        <v>"Catamarca" = 1, "Otra provincia" = 2, "Otro país" = 3</v>
      </c>
      <c r="AU9" t="str">
        <f>IF(AND(B9&lt;&gt;"",N9&lt;&gt;""),""&amp;IF(""="",""," ")&amp;B9&amp;" "&amp;CHAR(34)&amp;SUBSTITUTE(N9,CHAR(34),CHAR(34)&amp;CHAR(34))&amp;CHAR(34),"")</f>
        <v>1 "Catamarca"</v>
      </c>
      <c r="AV9" t="str">
        <f>IF(AND(C9&lt;&gt;"",O9&lt;&gt;""),AU9&amp;IF(AU9="",""," ")&amp;C9&amp;" "&amp;CHAR(34)&amp;SUBSTITUTE(O9,CHAR(34),CHAR(34)&amp;CHAR(34))&amp;CHAR(34),AU9)</f>
        <v>1 "Catamarca" 2 "Otra provincia"</v>
      </c>
      <c r="AW9" t="str">
        <f>IF(AND(D9&lt;&gt;"",P9&lt;&gt;""),AV9&amp;IF(AV9="",""," ")&amp;D9&amp;" "&amp;CHAR(34)&amp;SUBSTITUTE(P9,CHAR(34),CHAR(34)&amp;CHAR(34))&amp;CHAR(34),AV9)</f>
        <v>1 "Catamarca" 2 "Otra provincia" 3 "Otro país"</v>
      </c>
      <c r="AX9" t="str">
        <f>IF(AND(E9&lt;&gt;"",Q9&lt;&gt;""),AW9&amp;IF(AW9="",""," ")&amp;E9&amp;" "&amp;CHAR(34)&amp;SUBSTITUTE(Q9,CHAR(34),CHAR(34)&amp;CHAR(34))&amp;CHAR(34),AW9)</f>
        <v>1 "Catamarca" 2 "Otra provincia" 3 "Otro país"</v>
      </c>
      <c r="AY9" t="str">
        <f>IF(AND(F9&lt;&gt;"",R9&lt;&gt;""),AX9&amp;IF(AX9="",""," ")&amp;F9&amp;" "&amp;CHAR(34)&amp;SUBSTITUTE(R9,CHAR(34),CHAR(34)&amp;CHAR(34))&amp;CHAR(34),AX9)</f>
        <v>1 "Catamarca" 2 "Otra provincia" 3 "Otro país"</v>
      </c>
      <c r="AZ9" t="str">
        <f>IF(AND(G9&lt;&gt;"",S9&lt;&gt;""),AY9&amp;IF(AY9="",""," ")&amp;G9&amp;" "&amp;CHAR(34)&amp;SUBSTITUTE(S9,CHAR(34),CHAR(34)&amp;CHAR(34))&amp;CHAR(34),AY9)</f>
        <v>1 "Catamarca" 2 "Otra provincia" 3 "Otro país"</v>
      </c>
      <c r="BA9" t="str">
        <f>IF(AND(H9&lt;&gt;"",T9&lt;&gt;""),AZ9&amp;IF(AZ9="",""," ")&amp;H9&amp;" "&amp;CHAR(34)&amp;SUBSTITUTE(T9,CHAR(34),CHAR(34)&amp;CHAR(34))&amp;CHAR(34),AZ9)</f>
        <v>1 "Catamarca" 2 "Otra provincia" 3 "Otro país"</v>
      </c>
      <c r="BB9" t="str">
        <f>IF(AND(I9&lt;&gt;"",U9&lt;&gt;""),BA9&amp;IF(BA9="",""," ")&amp;I9&amp;" "&amp;CHAR(34)&amp;SUBSTITUTE(U9,CHAR(34),CHAR(34)&amp;CHAR(34))&amp;CHAR(34),BA9)</f>
        <v>1 "Catamarca" 2 "Otra provincia" 3 "Otro país"</v>
      </c>
      <c r="BC9" t="str">
        <f>IF(AND(J9&lt;&gt;"",V9&lt;&gt;""),BB9&amp;IF(BB9="",""," ")&amp;J9&amp;" "&amp;CHAR(34)&amp;SUBSTITUTE(V9,CHAR(34),CHAR(34)&amp;CHAR(34))&amp;CHAR(34),BB9)</f>
        <v>1 "Catamarca" 2 "Otra provincia" 3 "Otro país"</v>
      </c>
      <c r="BD9" t="str">
        <f>IF(AND(K9&lt;&gt;"",W9&lt;&gt;""),BC9&amp;IF(BC9="",""," ")&amp;K9&amp;" "&amp;CHAR(34)&amp;SUBSTITUTE(W9,CHAR(34),CHAR(34)&amp;CHAR(34))&amp;CHAR(34),BC9)</f>
        <v>1 "Catamarca" 2 "Otra provincia" 3 "Otro país"</v>
      </c>
      <c r="BE9" t="str">
        <f>IF(AND(L9&lt;&gt;"",X9&lt;&gt;""),BD9&amp;IF(BD9="",""," ")&amp;L9&amp;" "&amp;CHAR(34)&amp;SUBSTITUTE(X9,CHAR(34),CHAR(34)&amp;CHAR(34))&amp;CHAR(34),BD9)</f>
        <v>1 "Catamarca" 2 "Otra provincia" 3 "Otro país"</v>
      </c>
      <c r="BF9" t="str">
        <f>IF(AND(M9&lt;&gt;"",Y9&lt;&gt;""),BE9&amp;IF(BE9="",""," ")&amp;M9&amp;" "&amp;CHAR(34)&amp;SUBSTITUTE(Y9,CHAR(34),CHAR(34)&amp;CHAR(34))&amp;CHAR(34),BE9)</f>
        <v>1 "Catamarca" 2 "Otra provincia" 3 "Otro país"</v>
      </c>
    </row>
    <row r="10" spans="1:58">
      <c r="A10" t="str">
        <f>IF(Variables!$A$11="","",Variables!$A$11)</f>
        <v>noches</v>
      </c>
      <c r="B10" t="str">
        <f>IF(Variables!$E$11="","",IF(ISNUMBER(FIND("=",TRIM(MID(SUBSTITUTE(Variables!$E$11,";",REPT(" ",200)),1,200)))),TRIM(LEFT(TRIM(MID(SUBSTITUTE(Variables!$E$11,";",REPT(" ",200)),1,200)),FIND("=",TRIM(MID(SUBSTITUTE(Variables!$E$11,";",REPT(" ",200)),1,200)))-1)),TRIM(TRIM(MID(SUBSTITUTE(Variables!$E$11,";",REPT(" ",200)),1,200)))))</f>
        <v>1 a 60</v>
      </c>
      <c r="C10">
        <f>IF(Variables!$E$11="","",IF(ISNUMBER(FIND("=",TRIM(MID(SUBSTITUTE(Variables!$E$11,";",REPT(" ",200)),201,200)))),TRIM(LEFT(TRIM(MID(SUBSTITUTE(Variables!$E$11,";",REPT(" ",200)),201,200)),FIND("=",TRIM(MID(SUBSTITUTE(Variables!$E$11,";",REPT(" ",200)),201,200)))-1)),TRIM(TRIM(MID(SUBSTITUTE(Variables!$E$11,";",REPT(" ",200)),201,200)))))</f>
        <v/>
      </c>
      <c r="D10">
        <f>IF(Variables!$E$11="","",IF(ISNUMBER(FIND("=",TRIM(MID(SUBSTITUTE(Variables!$E$11,";",REPT(" ",200)),401,200)))),TRIM(LEFT(TRIM(MID(SUBSTITUTE(Variables!$E$11,";",REPT(" ",200)),401,200)),FIND("=",TRIM(MID(SUBSTITUTE(Variables!$E$11,";",REPT(" ",200)),401,200)))-1)),TRIM(TRIM(MID(SUBSTITUTE(Variables!$E$11,";",REPT(" ",200)),401,200)))))</f>
        <v/>
      </c>
      <c r="E10">
        <f>IF(Variables!$E$11="","",IF(ISNUMBER(FIND("=",TRIM(MID(SUBSTITUTE(Variables!$E$11,";",REPT(" ",200)),601,200)))),TRIM(LEFT(TRIM(MID(SUBSTITUTE(Variables!$E$11,";",REPT(" ",200)),601,200)),FIND("=",TRIM(MID(SUBSTITUTE(Variables!$E$11,";",REPT(" ",200)),601,200)))-1)),TRIM(TRIM(MID(SUBSTITUTE(Variables!$E$11,";",REPT(" ",200)),601,200)))))</f>
        <v/>
      </c>
      <c r="F10">
        <f>IF(Variables!$E$11="","",IF(ISNUMBER(FIND("=",TRIM(MID(SUBSTITUTE(Variables!$E$11,";",REPT(" ",200)),801,200)))),TRIM(LEFT(TRIM(MID(SUBSTITUTE(Variables!$E$11,";",REPT(" ",200)),801,200)),FIND("=",TRIM(MID(SUBSTITUTE(Variables!$E$11,";",REPT(" ",200)),801,200)))-1)),TRIM(TRIM(MID(SUBSTITUTE(Variables!$E$11,";",REPT(" ",200)),801,200)))))</f>
        <v/>
      </c>
      <c r="G10">
        <f>IF(Variables!$E$11="","",IF(ISNUMBER(FIND("=",TRIM(MID(SUBSTITUTE(Variables!$E$11,";",REPT(" ",200)),1001,200)))),TRIM(LEFT(TRIM(MID(SUBSTITUTE(Variables!$E$11,";",REPT(" ",200)),1001,200)),FIND("=",TRIM(MID(SUBSTITUTE(Variables!$E$11,";",REPT(" ",200)),1001,200)))-1)),TRIM(TRIM(MID(SUBSTITUTE(Variables!$E$11,";",REPT(" ",200)),1001,200)))))</f>
        <v/>
      </c>
      <c r="H10">
        <f>IF(Variables!$E$11="","",IF(ISNUMBER(FIND("=",TRIM(MID(SUBSTITUTE(Variables!$E$11,";",REPT(" ",200)),1201,200)))),TRIM(LEFT(TRIM(MID(SUBSTITUTE(Variables!$E$11,";",REPT(" ",200)),1201,200)),FIND("=",TRIM(MID(SUBSTITUTE(Variables!$E$11,";",REPT(" ",200)),1201,200)))-1)),TRIM(TRIM(MID(SUBSTITUTE(Variables!$E$11,";",REPT(" ",200)),1201,200)))))</f>
        <v/>
      </c>
      <c r="I10">
        <f>IF(Variables!$E$11="","",IF(ISNUMBER(FIND("=",TRIM(MID(SUBSTITUTE(Variables!$E$11,";",REPT(" ",200)),1401,200)))),TRIM(LEFT(TRIM(MID(SUBSTITUTE(Variables!$E$11,";",REPT(" ",200)),1401,200)),FIND("=",TRIM(MID(SUBSTITUTE(Variables!$E$11,";",REPT(" ",200)),1401,200)))-1)),TRIM(TRIM(MID(SUBSTITUTE(Variables!$E$11,";",REPT(" ",200)),1401,200)))))</f>
        <v/>
      </c>
      <c r="J10">
        <f>IF(Variables!$E$11="","",IF(ISNUMBER(FIND("=",TRIM(MID(SUBSTITUTE(Variables!$E$11,";",REPT(" ",200)),1601,200)))),TRIM(LEFT(TRIM(MID(SUBSTITUTE(Variables!$E$11,";",REPT(" ",200)),1601,200)),FIND("=",TRIM(MID(SUBSTITUTE(Variables!$E$11,";",REPT(" ",200)),1601,200)))-1)),TRIM(TRIM(MID(SUBSTITUTE(Variables!$E$11,";",REPT(" ",200)),1601,200)))))</f>
        <v/>
      </c>
      <c r="K10">
        <f>IF(Variables!$E$11="","",IF(ISNUMBER(FIND("=",TRIM(MID(SUBSTITUTE(Variables!$E$11,";",REPT(" ",200)),1801,200)))),TRIM(LEFT(TRIM(MID(SUBSTITUTE(Variables!$E$11,";",REPT(" ",200)),1801,200)),FIND("=",TRIM(MID(SUBSTITUTE(Variables!$E$11,";",REPT(" ",200)),1801,200)))-1)),TRIM(TRIM(MID(SUBSTITUTE(Variables!$E$11,";",REPT(" ",200)),1801,200)))))</f>
        <v/>
      </c>
      <c r="L10">
        <f>IF(Variables!$E$11="","",IF(ISNUMBER(FIND("=",TRIM(MID(SUBSTITUTE(Variables!$E$11,";",REPT(" ",200)),2001,200)))),TRIM(LEFT(TRIM(MID(SUBSTITUTE(Variables!$E$11,";",REPT(" ",200)),2001,200)),FIND("=",TRIM(MID(SUBSTITUTE(Variables!$E$11,";",REPT(" ",200)),2001,200)))-1)),TRIM(TRIM(MID(SUBSTITUTE(Variables!$E$11,";",REPT(" ",200)),2001,200)))))</f>
        <v/>
      </c>
      <c r="M10">
        <f>IF(Variables!$E$11="","",IF(ISNUMBER(FIND("=",TRIM(MID(SUBSTITUTE(Variables!$E$11,";",REPT(" ",200)),2201,200)))),TRIM(LEFT(TRIM(MID(SUBSTITUTE(Variables!$E$11,";",REPT(" ",200)),2201,200)),FIND("=",TRIM(MID(SUBSTITUTE(Variables!$E$11,";",REPT(" ",200)),2201,200)))-1)),TRIM(TRIM(MID(SUBSTITUTE(Variables!$E$11,";",REPT(" ",200)),2201,200)))))</f>
        <v/>
      </c>
      <c r="N10">
        <f>IF(Variables!$E$11="","",IF(ISNUMBER(FIND("=",TRIM(MID(SUBSTITUTE(Variables!$E$11,";",REPT(" ",200)),1,200)))),TRIM(MID(TRIM(MID(SUBSTITUTE(Variables!$E$11,";",REPT(" ",200)),1,200)),FIND("=",TRIM(MID(SUBSTITUTE(Variables!$E$11,";",REPT(" ",200)),1,200)))+1,200)),""))</f>
        <v/>
      </c>
      <c r="O10">
        <f>IF(Variables!$E$11="","",IF(ISNUMBER(FIND("=",TRIM(MID(SUBSTITUTE(Variables!$E$11,";",REPT(" ",200)),201,200)))),TRIM(MID(TRIM(MID(SUBSTITUTE(Variables!$E$11,";",REPT(" ",200)),201,200)),FIND("=",TRIM(MID(SUBSTITUTE(Variables!$E$11,";",REPT(" ",200)),201,200)))+1,200)),""))</f>
        <v/>
      </c>
      <c r="P10">
        <f>IF(Variables!$E$11="","",IF(ISNUMBER(FIND("=",TRIM(MID(SUBSTITUTE(Variables!$E$11,";",REPT(" ",200)),401,200)))),TRIM(MID(TRIM(MID(SUBSTITUTE(Variables!$E$11,";",REPT(" ",200)),401,200)),FIND("=",TRIM(MID(SUBSTITUTE(Variables!$E$11,";",REPT(" ",200)),401,200)))+1,200)),""))</f>
        <v/>
      </c>
      <c r="Q10">
        <f>IF(Variables!$E$11="","",IF(ISNUMBER(FIND("=",TRIM(MID(SUBSTITUTE(Variables!$E$11,";",REPT(" ",200)),601,200)))),TRIM(MID(TRIM(MID(SUBSTITUTE(Variables!$E$11,";",REPT(" ",200)),601,200)),FIND("=",TRIM(MID(SUBSTITUTE(Variables!$E$11,";",REPT(" ",200)),601,200)))+1,200)),""))</f>
        <v/>
      </c>
      <c r="R10">
        <f>IF(Variables!$E$11="","",IF(ISNUMBER(FIND("=",TRIM(MID(SUBSTITUTE(Variables!$E$11,";",REPT(" ",200)),801,200)))),TRIM(MID(TRIM(MID(SUBSTITUTE(Variables!$E$11,";",REPT(" ",200)),801,200)),FIND("=",TRIM(MID(SUBSTITUTE(Variables!$E$11,";",REPT(" ",200)),801,200)))+1,200)),""))</f>
        <v/>
      </c>
      <c r="S10">
        <f>IF(Variables!$E$11="","",IF(ISNUMBER(FIND("=",TRIM(MID(SUBSTITUTE(Variables!$E$11,";",REPT(" ",200)),1001,200)))),TRIM(MID(TRIM(MID(SUBSTITUTE(Variables!$E$11,";",REPT(" ",200)),1001,200)),FIND("=",TRIM(MID(SUBSTITUTE(Variables!$E$11,";",REPT(" ",200)),1001,200)))+1,200)),""))</f>
        <v/>
      </c>
      <c r="T10">
        <f>IF(Variables!$E$11="","",IF(ISNUMBER(FIND("=",TRIM(MID(SUBSTITUTE(Variables!$E$11,";",REPT(" ",200)),1201,200)))),TRIM(MID(TRIM(MID(SUBSTITUTE(Variables!$E$11,";",REPT(" ",200)),1201,200)),FIND("=",TRIM(MID(SUBSTITUTE(Variables!$E$11,";",REPT(" ",200)),1201,200)))+1,200)),""))</f>
        <v/>
      </c>
      <c r="U10">
        <f>IF(Variables!$E$11="","",IF(ISNUMBER(FIND("=",TRIM(MID(SUBSTITUTE(Variables!$E$11,";",REPT(" ",200)),1401,200)))),TRIM(MID(TRIM(MID(SUBSTITUTE(Variables!$E$11,";",REPT(" ",200)),1401,200)),FIND("=",TRIM(MID(SUBSTITUTE(Variables!$E$11,";",REPT(" ",200)),1401,200)))+1,200)),""))</f>
        <v/>
      </c>
      <c r="V10">
        <f>IF(Variables!$E$11="","",IF(ISNUMBER(FIND("=",TRIM(MID(SUBSTITUTE(Variables!$E$11,";",REPT(" ",200)),1601,200)))),TRIM(MID(TRIM(MID(SUBSTITUTE(Variables!$E$11,";",REPT(" ",200)),1601,200)),FIND("=",TRIM(MID(SUBSTITUTE(Variables!$E$11,";",REPT(" ",200)),1601,200)))+1,200)),""))</f>
        <v/>
      </c>
      <c r="W10">
        <f>IF(Variables!$E$11="","",IF(ISNUMBER(FIND("=",TRIM(MID(SUBSTITUTE(Variables!$E$11,";",REPT(" ",200)),1801,200)))),TRIM(MID(TRIM(MID(SUBSTITUTE(Variables!$E$11,";",REPT(" ",200)),1801,200)),FIND("=",TRIM(MID(SUBSTITUTE(Variables!$E$11,";",REPT(" ",200)),1801,200)))+1,200)),""))</f>
        <v/>
      </c>
      <c r="X10">
        <f>IF(Variables!$E$11="","",IF(ISNUMBER(FIND("=",TRIM(MID(SUBSTITUTE(Variables!$E$11,";",REPT(" ",200)),2001,200)))),TRIM(MID(TRIM(MID(SUBSTITUTE(Variables!$E$11,";",REPT(" ",200)),2001,200)),FIND("=",TRIM(MID(SUBSTITUTE(Variables!$E$11,";",REPT(" ",200)),2001,200)))+1,200)),""))</f>
        <v/>
      </c>
      <c r="Y10">
        <f>IF(Variables!$E$11="","",IF(ISNUMBER(FIND("=",TRIM(MID(SUBSTITUTE(Variables!$E$11,";",REPT(" ",200)),2201,200)))),TRIM(MID(TRIM(MID(SUBSTITUTE(Variables!$E$11,";",REPT(" ",200)),2201,200)),FIND("=",TRIM(MID(SUBSTITUTE(Variables!$E$11,";",REPT(" ",200)),2201,200)))+1,200)),""))</f>
        <v/>
      </c>
      <c r="Z10">
        <f>--AND(B10&lt;&gt;"",N10&lt;&gt;"")+--AND(C10&lt;&gt;"",O10&lt;&gt;"")+--AND(D10&lt;&gt;"",P10&lt;&gt;"")+--AND(E10&lt;&gt;"",Q10&lt;&gt;"")+--AND(F10&lt;&gt;"",R10&lt;&gt;"")+--AND(G10&lt;&gt;"",S10&lt;&gt;"")+--AND(H10&lt;&gt;"",T10&lt;&gt;"")+--AND(I10&lt;&gt;"",U10&lt;&gt;"")+--AND(J10&lt;&gt;"",V10&lt;&gt;"")+--AND(K10&lt;&gt;"",W10&lt;&gt;"")+--AND(L10&lt;&gt;"",X10&lt;&gt;"")+--AND(M10&lt;&gt;"",Y10&lt;&gt;"")</f>
        <v>0.0</v>
      </c>
      <c r="AA10">
        <f>AT10</f>
        <v/>
      </c>
      <c r="AB10">
        <f>BF10</f>
        <v/>
      </c>
      <c r="AC10" t="str">
        <f>IF(Variables!$F$11="","",IF(ISNUMBER(FIND("=",TRIM(MID(SUBSTITUTE(Variables!$F$11,";",REPT(" ",200)),1,200)))),TRIM(LEFT(TRIM(MID(SUBSTITUTE(Variables!$F$11,";",REPT(" ",200)),1,200)),FIND("=",TRIM(MID(SUBSTITUTE(Variables!$F$11,";",REPT(" ",200)),1,200)))-1)),TRIM(TRIM(MID(SUBSTITUTE(Variables!$F$11,";",REPT(" ",200)),1,200)))))</f>
        <v>99</v>
      </c>
      <c r="AD10">
        <f>IF(Variables!$F$11="","",IF(ISNUMBER(FIND("=",TRIM(MID(SUBSTITUTE(Variables!$F$11,";",REPT(" ",200)),201,200)))),TRIM(LEFT(TRIM(MID(SUBSTITUTE(Variables!$F$11,";",REPT(" ",200)),201,200)),FIND("=",TRIM(MID(SUBSTITUTE(Variables!$F$11,";",REPT(" ",200)),201,200)))-1)),TRIM(TRIM(MID(SUBSTITUTE(Variables!$F$11,";",REPT(" ",200)),201,200)))))</f>
        <v/>
      </c>
      <c r="AE10">
        <f>IF(Variables!$F$11="","",IF(ISNUMBER(FIND("=",TRIM(MID(SUBSTITUTE(Variables!$F$11,";",REPT(" ",200)),401,200)))),TRIM(LEFT(TRIM(MID(SUBSTITUTE(Variables!$F$11,";",REPT(" ",200)),401,200)),FIND("=",TRIM(MID(SUBSTITUTE(Variables!$F$11,";",REPT(" ",200)),401,200)))-1)),TRIM(TRIM(MID(SUBSTITUTE(Variables!$F$11,";",REPT(" ",200)),401,200)))))</f>
        <v/>
      </c>
      <c r="AF10">
        <f>IF(Variables!$F$11="","",IF(ISNUMBER(FIND("=",TRIM(MID(SUBSTITUTE(Variables!$F$11,";",REPT(" ",200)),601,200)))),TRIM(LEFT(TRIM(MID(SUBSTITUTE(Variables!$F$11,";",REPT(" ",200)),601,200)),FIND("=",TRIM(MID(SUBSTITUTE(Variables!$F$11,";",REPT(" ",200)),601,200)))-1)),TRIM(TRIM(MID(SUBSTITUTE(Variables!$F$11,";",REPT(" ",200)),601,200)))))</f>
        <v/>
      </c>
      <c r="AG10" t="str">
        <f>""&amp;IF(AC10="","",IF(""="","",", ")&amp;AC10)&amp;IF(AD10="","",IF(""&amp;IF(AC10="","",IF(""="","",", ")&amp;AC10)="","",", ")&amp;AD10)&amp;IF(AE10="","",IF(""&amp;IF(AC10="","",IF(""="","",", ")&amp;AC10)&amp;IF(AD10="","",IF(""&amp;IF(AC10="","",IF(""="","",", ")&amp;AC10)="","",", ")&amp;AD10)="","",", ")&amp;AE10)&amp;IF(AF10="","",IF(""&amp;IF(AC10="","",IF(""="","",", ")&amp;AC10)&amp;IF(AD10="","",IF(""&amp;IF(AC10="","",IF(""="","",", ")&amp;AC10)="","",", ")&amp;AD10)&amp;IF(AE10="","",IF(""&amp;IF(AC10="","",IF(""="","",", ")&amp;AC10)&amp;IF(AD10="","",IF(""&amp;IF(AC10="","",IF(""="","",", ")&amp;AC10)="","",", ")&amp;AD10)="","",", ")&amp;AE10)="","",", ")&amp;AF10)</f>
        <v>99</v>
      </c>
      <c r="AH10" t="str">
        <f>""&amp;IF(AC10="","",IF(""="","",", ")&amp;AC10)&amp;IF(AD10="","",IF(""&amp;IF(AC10="","",IF(""="","",", ")&amp;AC10)="","",", ")&amp;AD10)&amp;IF(AE10="","",IF(""&amp;IF(AC10="","",IF(""="","",", ")&amp;AC10)&amp;IF(AD10="","",IF(""&amp;IF(AC10="","",IF(""="","",", ")&amp;AC10)="","",", ")&amp;AD10)="","",", ")&amp;AE10)&amp;IF(AF10="","",IF(""&amp;IF(AC10="","",IF(""="","",", ")&amp;AC10)&amp;IF(AD10="","",IF(""&amp;IF(AC10="","",IF(""="","",", ")&amp;AC10)="","",", ")&amp;AD10)&amp;IF(AE10="","",IF(""&amp;IF(AC10="","",IF(""="","",", ")&amp;AC10)&amp;IF(AD10="","",IF(""&amp;IF(AC10="","",IF(""="","",", ")&amp;AC10)="","",", ")&amp;AD10)="","",", ")&amp;AE10)="","",", ")&amp;AF10)</f>
        <v>99</v>
      </c>
      <c r="AI10">
        <f>IF(AND(B10&lt;&gt;"",N10&lt;&gt;""),""&amp;IF(""="","",", ")&amp;CHAR(34)&amp;SUBSTITUTE(N10,CHAR(34),"\"&amp;CHAR(34))&amp;CHAR(34)&amp;" = "&amp;B10,"")</f>
        <v/>
      </c>
      <c r="AJ10">
        <f>IF(AND(C10&lt;&gt;"",O10&lt;&gt;""),AI10&amp;IF(AI10="","",", ")&amp;CHAR(34)&amp;SUBSTITUTE(O10,CHAR(34),"\"&amp;CHAR(34))&amp;CHAR(34)&amp;" = "&amp;C10,AI10)</f>
        <v/>
      </c>
      <c r="AK10">
        <f>IF(AND(D10&lt;&gt;"",P10&lt;&gt;""),AJ10&amp;IF(AJ10="","",", ")&amp;CHAR(34)&amp;SUBSTITUTE(P10,CHAR(34),"\"&amp;CHAR(34))&amp;CHAR(34)&amp;" = "&amp;D10,AJ10)</f>
        <v/>
      </c>
      <c r="AL10">
        <f>IF(AND(E10&lt;&gt;"",Q10&lt;&gt;""),AK10&amp;IF(AK10="","",", ")&amp;CHAR(34)&amp;SUBSTITUTE(Q10,CHAR(34),"\"&amp;CHAR(34))&amp;CHAR(34)&amp;" = "&amp;E10,AK10)</f>
        <v/>
      </c>
      <c r="AM10">
        <f>IF(AND(F10&lt;&gt;"",R10&lt;&gt;""),AL10&amp;IF(AL10="","",", ")&amp;CHAR(34)&amp;SUBSTITUTE(R10,CHAR(34),"\"&amp;CHAR(34))&amp;CHAR(34)&amp;" = "&amp;F10,AL10)</f>
        <v/>
      </c>
      <c r="AN10">
        <f>IF(AND(G10&lt;&gt;"",S10&lt;&gt;""),AM10&amp;IF(AM10="","",", ")&amp;CHAR(34)&amp;SUBSTITUTE(S10,CHAR(34),"\"&amp;CHAR(34))&amp;CHAR(34)&amp;" = "&amp;G10,AM10)</f>
        <v/>
      </c>
      <c r="AO10">
        <f>IF(AND(H10&lt;&gt;"",T10&lt;&gt;""),AN10&amp;IF(AN10="","",", ")&amp;CHAR(34)&amp;SUBSTITUTE(T10,CHAR(34),"\"&amp;CHAR(34))&amp;CHAR(34)&amp;" = "&amp;H10,AN10)</f>
        <v/>
      </c>
      <c r="AP10">
        <f>IF(AND(I10&lt;&gt;"",U10&lt;&gt;""),AO10&amp;IF(AO10="","",", ")&amp;CHAR(34)&amp;SUBSTITUTE(U10,CHAR(34),"\"&amp;CHAR(34))&amp;CHAR(34)&amp;" = "&amp;I10,AO10)</f>
        <v/>
      </c>
      <c r="AQ10">
        <f>IF(AND(J10&lt;&gt;"",V10&lt;&gt;""),AP10&amp;IF(AP10="","",", ")&amp;CHAR(34)&amp;SUBSTITUTE(V10,CHAR(34),"\"&amp;CHAR(34))&amp;CHAR(34)&amp;" = "&amp;J10,AP10)</f>
        <v/>
      </c>
      <c r="AR10">
        <f>IF(AND(K10&lt;&gt;"",W10&lt;&gt;""),AQ10&amp;IF(AQ10="","",", ")&amp;CHAR(34)&amp;SUBSTITUTE(W10,CHAR(34),"\"&amp;CHAR(34))&amp;CHAR(34)&amp;" = "&amp;K10,AQ10)</f>
        <v/>
      </c>
      <c r="AS10">
        <f>IF(AND(L10&lt;&gt;"",X10&lt;&gt;""),AR10&amp;IF(AR10="","",", ")&amp;CHAR(34)&amp;SUBSTITUTE(X10,CHAR(34),"\"&amp;CHAR(34))&amp;CHAR(34)&amp;" = "&amp;L10,AR10)</f>
        <v/>
      </c>
      <c r="AT10">
        <f>IF(AND(M10&lt;&gt;"",Y10&lt;&gt;""),AS10&amp;IF(AS10="","",", ")&amp;CHAR(34)&amp;SUBSTITUTE(Y10,CHAR(34),"\"&amp;CHAR(34))&amp;CHAR(34)&amp;" = "&amp;M10,AS10)</f>
        <v/>
      </c>
      <c r="AU10">
        <f>IF(AND(B10&lt;&gt;"",N10&lt;&gt;""),""&amp;IF(""="",""," ")&amp;B10&amp;" "&amp;CHAR(34)&amp;SUBSTITUTE(N10,CHAR(34),CHAR(34)&amp;CHAR(34))&amp;CHAR(34),"")</f>
        <v/>
      </c>
      <c r="AV10">
        <f>IF(AND(C10&lt;&gt;"",O10&lt;&gt;""),AU10&amp;IF(AU10="",""," ")&amp;C10&amp;" "&amp;CHAR(34)&amp;SUBSTITUTE(O10,CHAR(34),CHAR(34)&amp;CHAR(34))&amp;CHAR(34),AU10)</f>
        <v/>
      </c>
      <c r="AW10">
        <f>IF(AND(D10&lt;&gt;"",P10&lt;&gt;""),AV10&amp;IF(AV10="",""," ")&amp;D10&amp;" "&amp;CHAR(34)&amp;SUBSTITUTE(P10,CHAR(34),CHAR(34)&amp;CHAR(34))&amp;CHAR(34),AV10)</f>
        <v/>
      </c>
      <c r="AX10">
        <f>IF(AND(E10&lt;&gt;"",Q10&lt;&gt;""),AW10&amp;IF(AW10="",""," ")&amp;E10&amp;" "&amp;CHAR(34)&amp;SUBSTITUTE(Q10,CHAR(34),CHAR(34)&amp;CHAR(34))&amp;CHAR(34),AW10)</f>
        <v/>
      </c>
      <c r="AY10">
        <f>IF(AND(F10&lt;&gt;"",R10&lt;&gt;""),AX10&amp;IF(AX10="",""," ")&amp;F10&amp;" "&amp;CHAR(34)&amp;SUBSTITUTE(R10,CHAR(34),CHAR(34)&amp;CHAR(34))&amp;CHAR(34),AX10)</f>
        <v/>
      </c>
      <c r="AZ10">
        <f>IF(AND(G10&lt;&gt;"",S10&lt;&gt;""),AY10&amp;IF(AY10="",""," ")&amp;G10&amp;" "&amp;CHAR(34)&amp;SUBSTITUTE(S10,CHAR(34),CHAR(34)&amp;CHAR(34))&amp;CHAR(34),AY10)</f>
        <v/>
      </c>
      <c r="BA10">
        <f>IF(AND(H10&lt;&gt;"",T10&lt;&gt;""),AZ10&amp;IF(AZ10="",""," ")&amp;H10&amp;" "&amp;CHAR(34)&amp;SUBSTITUTE(T10,CHAR(34),CHAR(34)&amp;CHAR(34))&amp;CHAR(34),AZ10)</f>
        <v/>
      </c>
      <c r="BB10">
        <f>IF(AND(I10&lt;&gt;"",U10&lt;&gt;""),BA10&amp;IF(BA10="",""," ")&amp;I10&amp;" "&amp;CHAR(34)&amp;SUBSTITUTE(U10,CHAR(34),CHAR(34)&amp;CHAR(34))&amp;CHAR(34),BA10)</f>
        <v/>
      </c>
      <c r="BC10">
        <f>IF(AND(J10&lt;&gt;"",V10&lt;&gt;""),BB10&amp;IF(BB10="",""," ")&amp;J10&amp;" "&amp;CHAR(34)&amp;SUBSTITUTE(V10,CHAR(34),CHAR(34)&amp;CHAR(34))&amp;CHAR(34),BB10)</f>
        <v/>
      </c>
      <c r="BD10">
        <f>IF(AND(K10&lt;&gt;"",W10&lt;&gt;""),BC10&amp;IF(BC10="",""," ")&amp;K10&amp;" "&amp;CHAR(34)&amp;SUBSTITUTE(W10,CHAR(34),CHAR(34)&amp;CHAR(34))&amp;CHAR(34),BC10)</f>
        <v/>
      </c>
      <c r="BE10">
        <f>IF(AND(L10&lt;&gt;"",X10&lt;&gt;""),BD10&amp;IF(BD10="",""," ")&amp;L10&amp;" "&amp;CHAR(34)&amp;SUBSTITUTE(X10,CHAR(34),CHAR(34)&amp;CHAR(34))&amp;CHAR(34),BD10)</f>
        <v/>
      </c>
      <c r="BF10">
        <f>IF(AND(M10&lt;&gt;"",Y10&lt;&gt;""),BE10&amp;IF(BE10="",""," ")&amp;M10&amp;" "&amp;CHAR(34)&amp;SUBSTITUTE(Y10,CHAR(34),CHAR(34)&amp;CHAR(34))&amp;CHAR(34),BE10)</f>
        <v/>
      </c>
    </row>
    <row r="11" spans="1:58">
      <c r="A11" t="str">
        <f>IF(Variables!$A$12="","",Variables!$A$12)</f>
        <v>gasto</v>
      </c>
      <c r="B11" t="str">
        <f>IF(Variables!$E$12="","",IF(ISNUMBER(FIND("=",TRIM(MID(SUBSTITUTE(Variables!$E$12,";",REPT(" ",200)),1,200)))),TRIM(LEFT(TRIM(MID(SUBSTITUTE(Variables!$E$12,";",REPT(" ",200)),1,200)),FIND("=",TRIM(MID(SUBSTITUTE(Variables!$E$12,";",REPT(" ",200)),1,200)))-1)),TRIM(TRIM(MID(SUBSTITUTE(Variables!$E$12,";",REPT(" ",200)),1,200)))))</f>
        <v>0 o más</v>
      </c>
      <c r="C11">
        <f>IF(Variables!$E$12="","",IF(ISNUMBER(FIND("=",TRIM(MID(SUBSTITUTE(Variables!$E$12,";",REPT(" ",200)),201,200)))),TRIM(LEFT(TRIM(MID(SUBSTITUTE(Variables!$E$12,";",REPT(" ",200)),201,200)),FIND("=",TRIM(MID(SUBSTITUTE(Variables!$E$12,";",REPT(" ",200)),201,200)))-1)),TRIM(TRIM(MID(SUBSTITUTE(Variables!$E$12,";",REPT(" ",200)),201,200)))))</f>
        <v/>
      </c>
      <c r="D11">
        <f>IF(Variables!$E$12="","",IF(ISNUMBER(FIND("=",TRIM(MID(SUBSTITUTE(Variables!$E$12,";",REPT(" ",200)),401,200)))),TRIM(LEFT(TRIM(MID(SUBSTITUTE(Variables!$E$12,";",REPT(" ",200)),401,200)),FIND("=",TRIM(MID(SUBSTITUTE(Variables!$E$12,";",REPT(" ",200)),401,200)))-1)),TRIM(TRIM(MID(SUBSTITUTE(Variables!$E$12,";",REPT(" ",200)),401,200)))))</f>
        <v/>
      </c>
      <c r="E11">
        <f>IF(Variables!$E$12="","",IF(ISNUMBER(FIND("=",TRIM(MID(SUBSTITUTE(Variables!$E$12,";",REPT(" ",200)),601,200)))),TRIM(LEFT(TRIM(MID(SUBSTITUTE(Variables!$E$12,";",REPT(" ",200)),601,200)),FIND("=",TRIM(MID(SUBSTITUTE(Variables!$E$12,";",REPT(" ",200)),601,200)))-1)),TRIM(TRIM(MID(SUBSTITUTE(Variables!$E$12,";",REPT(" ",200)),601,200)))))</f>
        <v/>
      </c>
      <c r="F11">
        <f>IF(Variables!$E$12="","",IF(ISNUMBER(FIND("=",TRIM(MID(SUBSTITUTE(Variables!$E$12,";",REPT(" ",200)),801,200)))),TRIM(LEFT(TRIM(MID(SUBSTITUTE(Variables!$E$12,";",REPT(" ",200)),801,200)),FIND("=",TRIM(MID(SUBSTITUTE(Variables!$E$12,";",REPT(" ",200)),801,200)))-1)),TRIM(TRIM(MID(SUBSTITUTE(Variables!$E$12,";",REPT(" ",200)),801,200)))))</f>
        <v/>
      </c>
      <c r="G11">
        <f>IF(Variables!$E$12="","",IF(ISNUMBER(FIND("=",TRIM(MID(SUBSTITUTE(Variables!$E$12,";",REPT(" ",200)),1001,200)))),TRIM(LEFT(TRIM(MID(SUBSTITUTE(Variables!$E$12,";",REPT(" ",200)),1001,200)),FIND("=",TRIM(MID(SUBSTITUTE(Variables!$E$12,";",REPT(" ",200)),1001,200)))-1)),TRIM(TRIM(MID(SUBSTITUTE(Variables!$E$12,";",REPT(" ",200)),1001,200)))))</f>
        <v/>
      </c>
      <c r="H11">
        <f>IF(Variables!$E$12="","",IF(ISNUMBER(FIND("=",TRIM(MID(SUBSTITUTE(Variables!$E$12,";",REPT(" ",200)),1201,200)))),TRIM(LEFT(TRIM(MID(SUBSTITUTE(Variables!$E$12,";",REPT(" ",200)),1201,200)),FIND("=",TRIM(MID(SUBSTITUTE(Variables!$E$12,";",REPT(" ",200)),1201,200)))-1)),TRIM(TRIM(MID(SUBSTITUTE(Variables!$E$12,";",REPT(" ",200)),1201,200)))))</f>
        <v/>
      </c>
      <c r="I11">
        <f>IF(Variables!$E$12="","",IF(ISNUMBER(FIND("=",TRIM(MID(SUBSTITUTE(Variables!$E$12,";",REPT(" ",200)),1401,200)))),TRIM(LEFT(TRIM(MID(SUBSTITUTE(Variables!$E$12,";",REPT(" ",200)),1401,200)),FIND("=",TRIM(MID(SUBSTITUTE(Variables!$E$12,";",REPT(" ",200)),1401,200)))-1)),TRIM(TRIM(MID(SUBSTITUTE(Variables!$E$12,";",REPT(" ",200)),1401,200)))))</f>
        <v/>
      </c>
      <c r="J11">
        <f>IF(Variables!$E$12="","",IF(ISNUMBER(FIND("=",TRIM(MID(SUBSTITUTE(Variables!$E$12,";",REPT(" ",200)),1601,200)))),TRIM(LEFT(TRIM(MID(SUBSTITUTE(Variables!$E$12,";",REPT(" ",200)),1601,200)),FIND("=",TRIM(MID(SUBSTITUTE(Variables!$E$12,";",REPT(" ",200)),1601,200)))-1)),TRIM(TRIM(MID(SUBSTITUTE(Variables!$E$12,";",REPT(" ",200)),1601,200)))))</f>
        <v/>
      </c>
      <c r="K11">
        <f>IF(Variables!$E$12="","",IF(ISNUMBER(FIND("=",TRIM(MID(SUBSTITUTE(Variables!$E$12,";",REPT(" ",200)),1801,200)))),TRIM(LEFT(TRIM(MID(SUBSTITUTE(Variables!$E$12,";",REPT(" ",200)),1801,200)),FIND("=",TRIM(MID(SUBSTITUTE(Variables!$E$12,";",REPT(" ",200)),1801,200)))-1)),TRIM(TRIM(MID(SUBSTITUTE(Variables!$E$12,";",REPT(" ",200)),1801,200)))))</f>
        <v/>
      </c>
      <c r="L11">
        <f>IF(Variables!$E$12="","",IF(ISNUMBER(FIND("=",TRIM(MID(SUBSTITUTE(Variables!$E$12,";",REPT(" ",200)),2001,200)))),TRIM(LEFT(TRIM(MID(SUBSTITUTE(Variables!$E$12,";",REPT(" ",200)),2001,200)),FIND("=",TRIM(MID(SUBSTITUTE(Variables!$E$12,";",REPT(" ",200)),2001,200)))-1)),TRIM(TRIM(MID(SUBSTITUTE(Variables!$E$12,";",REPT(" ",200)),2001,200)))))</f>
        <v/>
      </c>
      <c r="M11">
        <f>IF(Variables!$E$12="","",IF(ISNUMBER(FIND("=",TRIM(MID(SUBSTITUTE(Variables!$E$12,";",REPT(" ",200)),2201,200)))),TRIM(LEFT(TRIM(MID(SUBSTITUTE(Variables!$E$12,";",REPT(" ",200)),2201,200)),FIND("=",TRIM(MID(SUBSTITUTE(Variables!$E$12,";",REPT(" ",200)),2201,200)))-1)),TRIM(TRIM(MID(SUBSTITUTE(Variables!$E$12,";",REPT(" ",200)),2201,200)))))</f>
        <v/>
      </c>
      <c r="N11">
        <f>IF(Variables!$E$12="","",IF(ISNUMBER(FIND("=",TRIM(MID(SUBSTITUTE(Variables!$E$12,";",REPT(" ",200)),1,200)))),TRIM(MID(TRIM(MID(SUBSTITUTE(Variables!$E$12,";",REPT(" ",200)),1,200)),FIND("=",TRIM(MID(SUBSTITUTE(Variables!$E$12,";",REPT(" ",200)),1,200)))+1,200)),""))</f>
        <v/>
      </c>
      <c r="O11">
        <f>IF(Variables!$E$12="","",IF(ISNUMBER(FIND("=",TRIM(MID(SUBSTITUTE(Variables!$E$12,";",REPT(" ",200)),201,200)))),TRIM(MID(TRIM(MID(SUBSTITUTE(Variables!$E$12,";",REPT(" ",200)),201,200)),FIND("=",TRIM(MID(SUBSTITUTE(Variables!$E$12,";",REPT(" ",200)),201,200)))+1,200)),""))</f>
        <v/>
      </c>
      <c r="P11">
        <f>IF(Variables!$E$12="","",IF(ISNUMBER(FIND("=",TRIM(MID(SUBSTITUTE(Variables!$E$12,";",REPT(" ",200)),401,200)))),TRIM(MID(TRIM(MID(SUBSTITUTE(Variables!$E$12,";",REPT(" ",200)),401,200)),FIND("=",TRIM(MID(SUBSTITUTE(Variables!$E$12,";",REPT(" ",200)),401,200)))+1,200)),""))</f>
        <v/>
      </c>
      <c r="Q11">
        <f>IF(Variables!$E$12="","",IF(ISNUMBER(FIND("=",TRIM(MID(SUBSTITUTE(Variables!$E$12,";",REPT(" ",200)),601,200)))),TRIM(MID(TRIM(MID(SUBSTITUTE(Variables!$E$12,";",REPT(" ",200)),601,200)),FIND("=",TRIM(MID(SUBSTITUTE(Variables!$E$12,";",REPT(" ",200)),601,200)))+1,200)),""))</f>
        <v/>
      </c>
      <c r="R11">
        <f>IF(Variables!$E$12="","",IF(ISNUMBER(FIND("=",TRIM(MID(SUBSTITUTE(Variables!$E$12,";",REPT(" ",200)),801,200)))),TRIM(MID(TRIM(MID(SUBSTITUTE(Variables!$E$12,";",REPT(" ",200)),801,200)),FIND("=",TRIM(MID(SUBSTITUTE(Variables!$E$12,";",REPT(" ",200)),801,200)))+1,200)),""))</f>
        <v/>
      </c>
      <c r="S11">
        <f>IF(Variables!$E$12="","",IF(ISNUMBER(FIND("=",TRIM(MID(SUBSTITUTE(Variables!$E$12,";",REPT(" ",200)),1001,200)))),TRIM(MID(TRIM(MID(SUBSTITUTE(Variables!$E$12,";",REPT(" ",200)),1001,200)),FIND("=",TRIM(MID(SUBSTITUTE(Variables!$E$12,";",REPT(" ",200)),1001,200)))+1,200)),""))</f>
        <v/>
      </c>
      <c r="T11">
        <f>IF(Variables!$E$12="","",IF(ISNUMBER(FIND("=",TRIM(MID(SUBSTITUTE(Variables!$E$12,";",REPT(" ",200)),1201,200)))),TRIM(MID(TRIM(MID(SUBSTITUTE(Variables!$E$12,";",REPT(" ",200)),1201,200)),FIND("=",TRIM(MID(SUBSTITUTE(Variables!$E$12,";",REPT(" ",200)),1201,200)))+1,200)),""))</f>
        <v/>
      </c>
      <c r="U11">
        <f>IF(Variables!$E$12="","",IF(ISNUMBER(FIND("=",TRIM(MID(SUBSTITUTE(Variables!$E$12,";",REPT(" ",200)),1401,200)))),TRIM(MID(TRIM(MID(SUBSTITUTE(Variables!$E$12,";",REPT(" ",200)),1401,200)),FIND("=",TRIM(MID(SUBSTITUTE(Variables!$E$12,";",REPT(" ",200)),1401,200)))+1,200)),""))</f>
        <v/>
      </c>
      <c r="V11">
        <f>IF(Variables!$E$12="","",IF(ISNUMBER(FIND("=",TRIM(MID(SUBSTITUTE(Variables!$E$12,";",REPT(" ",200)),1601,200)))),TRIM(MID(TRIM(MID(SUBSTITUTE(Variables!$E$12,";",REPT(" ",200)),1601,200)),FIND("=",TRIM(MID(SUBSTITUTE(Variables!$E$12,";",REPT(" ",200)),1601,200)))+1,200)),""))</f>
        <v/>
      </c>
      <c r="W11">
        <f>IF(Variables!$E$12="","",IF(ISNUMBER(FIND("=",TRIM(MID(SUBSTITUTE(Variables!$E$12,";",REPT(" ",200)),1801,200)))),TRIM(MID(TRIM(MID(SUBSTITUTE(Variables!$E$12,";",REPT(" ",200)),1801,200)),FIND("=",TRIM(MID(SUBSTITUTE(Variables!$E$12,";",REPT(" ",200)),1801,200)))+1,200)),""))</f>
        <v/>
      </c>
      <c r="X11">
        <f>IF(Variables!$E$12="","",IF(ISNUMBER(FIND("=",TRIM(MID(SUBSTITUTE(Variables!$E$12,";",REPT(" ",200)),2001,200)))),TRIM(MID(TRIM(MID(SUBSTITUTE(Variables!$E$12,";",REPT(" ",200)),2001,200)),FIND("=",TRIM(MID(SUBSTITUTE(Variables!$E$12,";",REPT(" ",200)),2001,200)))+1,200)),""))</f>
        <v/>
      </c>
      <c r="Y11">
        <f>IF(Variables!$E$12="","",IF(ISNUMBER(FIND("=",TRIM(MID(SUBSTITUTE(Variables!$E$12,";",REPT(" ",200)),2201,200)))),TRIM(MID(TRIM(MID(SUBSTITUTE(Variables!$E$12,";",REPT(" ",200)),2201,200)),FIND("=",TRIM(MID(SUBSTITUTE(Variables!$E$12,";",REPT(" ",200)),2201,200)))+1,200)),""))</f>
        <v/>
      </c>
      <c r="Z11">
        <f>--AND(B11&lt;&gt;"",N11&lt;&gt;"")+--AND(C11&lt;&gt;"",O11&lt;&gt;"")+--AND(D11&lt;&gt;"",P11&lt;&gt;"")+--AND(E11&lt;&gt;"",Q11&lt;&gt;"")+--AND(F11&lt;&gt;"",R11&lt;&gt;"")+--AND(G11&lt;&gt;"",S11&lt;&gt;"")+--AND(H11&lt;&gt;"",T11&lt;&gt;"")+--AND(I11&lt;&gt;"",U11&lt;&gt;"")+--AND(J11&lt;&gt;"",V11&lt;&gt;"")+--AND(K11&lt;&gt;"",W11&lt;&gt;"")+--AND(L11&lt;&gt;"",X11&lt;&gt;"")+--AND(M11&lt;&gt;"",Y11&lt;&gt;"")</f>
        <v>0.0</v>
      </c>
      <c r="AA11">
        <f>AT11</f>
        <v/>
      </c>
      <c r="AB11">
        <f>BF11</f>
        <v/>
      </c>
      <c r="AC11" t="str">
        <f>IF(Variables!$F$12="","",IF(ISNUMBER(FIND("=",TRIM(MID(SUBSTITUTE(Variables!$F$12,";",REPT(" ",200)),1,200)))),TRIM(LEFT(TRIM(MID(SUBSTITUTE(Variables!$F$12,";",REPT(" ",200)),1,200)),FIND("=",TRIM(MID(SUBSTITUTE(Variables!$F$12,";",REPT(" ",200)),1,200)))-1)),TRIM(TRIM(MID(SUBSTITUTE(Variables!$F$12,";",REPT(" ",200)),1,200)))))</f>
        <v>999999</v>
      </c>
      <c r="AD11">
        <f>IF(Variables!$F$12="","",IF(ISNUMBER(FIND("=",TRIM(MID(SUBSTITUTE(Variables!$F$12,";",REPT(" ",200)),201,200)))),TRIM(LEFT(TRIM(MID(SUBSTITUTE(Variables!$F$12,";",REPT(" ",200)),201,200)),FIND("=",TRIM(MID(SUBSTITUTE(Variables!$F$12,";",REPT(" ",200)),201,200)))-1)),TRIM(TRIM(MID(SUBSTITUTE(Variables!$F$12,";",REPT(" ",200)),201,200)))))</f>
        <v/>
      </c>
      <c r="AE11">
        <f>IF(Variables!$F$12="","",IF(ISNUMBER(FIND("=",TRIM(MID(SUBSTITUTE(Variables!$F$12,";",REPT(" ",200)),401,200)))),TRIM(LEFT(TRIM(MID(SUBSTITUTE(Variables!$F$12,";",REPT(" ",200)),401,200)),FIND("=",TRIM(MID(SUBSTITUTE(Variables!$F$12,";",REPT(" ",200)),401,200)))-1)),TRIM(TRIM(MID(SUBSTITUTE(Variables!$F$12,";",REPT(" ",200)),401,200)))))</f>
        <v/>
      </c>
      <c r="AF11">
        <f>IF(Variables!$F$12="","",IF(ISNUMBER(FIND("=",TRIM(MID(SUBSTITUTE(Variables!$F$12,";",REPT(" ",200)),601,200)))),TRIM(LEFT(TRIM(MID(SUBSTITUTE(Variables!$F$12,";",REPT(" ",200)),601,200)),FIND("=",TRIM(MID(SUBSTITUTE(Variables!$F$12,";",REPT(" ",200)),601,200)))-1)),TRIM(TRIM(MID(SUBSTITUTE(Variables!$F$12,";",REPT(" ",200)),601,200)))))</f>
        <v/>
      </c>
      <c r="AG11" t="str">
        <f>""&amp;IF(AC11="","",IF(""="","",", ")&amp;AC11)&amp;IF(AD11="","",IF(""&amp;IF(AC11="","",IF(""="","",", ")&amp;AC11)="","",", ")&amp;AD11)&amp;IF(AE11="","",IF(""&amp;IF(AC11="","",IF(""="","",", ")&amp;AC11)&amp;IF(AD11="","",IF(""&amp;IF(AC11="","",IF(""="","",", ")&amp;AC11)="","",", ")&amp;AD11)="","",", ")&amp;AE11)&amp;IF(AF11="","",IF(""&amp;IF(AC11="","",IF(""="","",", ")&amp;AC11)&amp;IF(AD11="","",IF(""&amp;IF(AC11="","",IF(""="","",", ")&amp;AC11)="","",", ")&amp;AD11)&amp;IF(AE11="","",IF(""&amp;IF(AC11="","",IF(""="","",", ")&amp;AC11)&amp;IF(AD11="","",IF(""&amp;IF(AC11="","",IF(""="","",", ")&amp;AC11)="","",", ")&amp;AD11)="","",", ")&amp;AE11)="","",", ")&amp;AF11)</f>
        <v>999999</v>
      </c>
      <c r="AH11" t="str">
        <f>""&amp;IF(AC11="","",IF(""="","",", ")&amp;AC11)&amp;IF(AD11="","",IF(""&amp;IF(AC11="","",IF(""="","",", ")&amp;AC11)="","",", ")&amp;AD11)&amp;IF(AE11="","",IF(""&amp;IF(AC11="","",IF(""="","",", ")&amp;AC11)&amp;IF(AD11="","",IF(""&amp;IF(AC11="","",IF(""="","",", ")&amp;AC11)="","",", ")&amp;AD11)="","",", ")&amp;AE11)&amp;IF(AF11="","",IF(""&amp;IF(AC11="","",IF(""="","",", ")&amp;AC11)&amp;IF(AD11="","",IF(""&amp;IF(AC11="","",IF(""="","",", ")&amp;AC11)="","",", ")&amp;AD11)&amp;IF(AE11="","",IF(""&amp;IF(AC11="","",IF(""="","",", ")&amp;AC11)&amp;IF(AD11="","",IF(""&amp;IF(AC11="","",IF(""="","",", ")&amp;AC11)="","",", ")&amp;AD11)="","",", ")&amp;AE11)="","",", ")&amp;AF11)</f>
        <v>999999</v>
      </c>
      <c r="AI11">
        <f>IF(AND(B11&lt;&gt;"",N11&lt;&gt;""),""&amp;IF(""="","",", ")&amp;CHAR(34)&amp;SUBSTITUTE(N11,CHAR(34),"\"&amp;CHAR(34))&amp;CHAR(34)&amp;" = "&amp;B11,"")</f>
        <v/>
      </c>
      <c r="AJ11">
        <f>IF(AND(C11&lt;&gt;"",O11&lt;&gt;""),AI11&amp;IF(AI11="","",", ")&amp;CHAR(34)&amp;SUBSTITUTE(O11,CHAR(34),"\"&amp;CHAR(34))&amp;CHAR(34)&amp;" = "&amp;C11,AI11)</f>
        <v/>
      </c>
      <c r="AK11">
        <f>IF(AND(D11&lt;&gt;"",P11&lt;&gt;""),AJ11&amp;IF(AJ11="","",", ")&amp;CHAR(34)&amp;SUBSTITUTE(P11,CHAR(34),"\"&amp;CHAR(34))&amp;CHAR(34)&amp;" = "&amp;D11,AJ11)</f>
        <v/>
      </c>
      <c r="AL11">
        <f>IF(AND(E11&lt;&gt;"",Q11&lt;&gt;""),AK11&amp;IF(AK11="","",", ")&amp;CHAR(34)&amp;SUBSTITUTE(Q11,CHAR(34),"\"&amp;CHAR(34))&amp;CHAR(34)&amp;" = "&amp;E11,AK11)</f>
        <v/>
      </c>
      <c r="AM11">
        <f>IF(AND(F11&lt;&gt;"",R11&lt;&gt;""),AL11&amp;IF(AL11="","",", ")&amp;CHAR(34)&amp;SUBSTITUTE(R11,CHAR(34),"\"&amp;CHAR(34))&amp;CHAR(34)&amp;" = "&amp;F11,AL11)</f>
        <v/>
      </c>
      <c r="AN11">
        <f>IF(AND(G11&lt;&gt;"",S11&lt;&gt;""),AM11&amp;IF(AM11="","",", ")&amp;CHAR(34)&amp;SUBSTITUTE(S11,CHAR(34),"\"&amp;CHAR(34))&amp;CHAR(34)&amp;" = "&amp;G11,AM11)</f>
        <v/>
      </c>
      <c r="AO11">
        <f>IF(AND(H11&lt;&gt;"",T11&lt;&gt;""),AN11&amp;IF(AN11="","",", ")&amp;CHAR(34)&amp;SUBSTITUTE(T11,CHAR(34),"\"&amp;CHAR(34))&amp;CHAR(34)&amp;" = "&amp;H11,AN11)</f>
        <v/>
      </c>
      <c r="AP11">
        <f>IF(AND(I11&lt;&gt;"",U11&lt;&gt;""),AO11&amp;IF(AO11="","",", ")&amp;CHAR(34)&amp;SUBSTITUTE(U11,CHAR(34),"\"&amp;CHAR(34))&amp;CHAR(34)&amp;" = "&amp;I11,AO11)</f>
        <v/>
      </c>
      <c r="AQ11">
        <f>IF(AND(J11&lt;&gt;"",V11&lt;&gt;""),AP11&amp;IF(AP11="","",", ")&amp;CHAR(34)&amp;SUBSTITUTE(V11,CHAR(34),"\"&amp;CHAR(34))&amp;CHAR(34)&amp;" = "&amp;J11,AP11)</f>
        <v/>
      </c>
      <c r="AR11">
        <f>IF(AND(K11&lt;&gt;"",W11&lt;&gt;""),AQ11&amp;IF(AQ11="","",", ")&amp;CHAR(34)&amp;SUBSTITUTE(W11,CHAR(34),"\"&amp;CHAR(34))&amp;CHAR(34)&amp;" = "&amp;K11,AQ11)</f>
        <v/>
      </c>
      <c r="AS11">
        <f>IF(AND(L11&lt;&gt;"",X11&lt;&gt;""),AR11&amp;IF(AR11="","",", ")&amp;CHAR(34)&amp;SUBSTITUTE(X11,CHAR(34),"\"&amp;CHAR(34))&amp;CHAR(34)&amp;" = "&amp;L11,AR11)</f>
        <v/>
      </c>
      <c r="AT11">
        <f>IF(AND(M11&lt;&gt;"",Y11&lt;&gt;""),AS11&amp;IF(AS11="","",", ")&amp;CHAR(34)&amp;SUBSTITUTE(Y11,CHAR(34),"\"&amp;CHAR(34))&amp;CHAR(34)&amp;" = "&amp;M11,AS11)</f>
        <v/>
      </c>
      <c r="AU11">
        <f>IF(AND(B11&lt;&gt;"",N11&lt;&gt;""),""&amp;IF(""="",""," ")&amp;B11&amp;" "&amp;CHAR(34)&amp;SUBSTITUTE(N11,CHAR(34),CHAR(34)&amp;CHAR(34))&amp;CHAR(34),"")</f>
        <v/>
      </c>
      <c r="AV11">
        <f>IF(AND(C11&lt;&gt;"",O11&lt;&gt;""),AU11&amp;IF(AU11="",""," ")&amp;C11&amp;" "&amp;CHAR(34)&amp;SUBSTITUTE(O11,CHAR(34),CHAR(34)&amp;CHAR(34))&amp;CHAR(34),AU11)</f>
        <v/>
      </c>
      <c r="AW11">
        <f>IF(AND(D11&lt;&gt;"",P11&lt;&gt;""),AV11&amp;IF(AV11="",""," ")&amp;D11&amp;" "&amp;CHAR(34)&amp;SUBSTITUTE(P11,CHAR(34),CHAR(34)&amp;CHAR(34))&amp;CHAR(34),AV11)</f>
        <v/>
      </c>
      <c r="AX11">
        <f>IF(AND(E11&lt;&gt;"",Q11&lt;&gt;""),AW11&amp;IF(AW11="",""," ")&amp;E11&amp;" "&amp;CHAR(34)&amp;SUBSTITUTE(Q11,CHAR(34),CHAR(34)&amp;CHAR(34))&amp;CHAR(34),AW11)</f>
        <v/>
      </c>
      <c r="AY11">
        <f>IF(AND(F11&lt;&gt;"",R11&lt;&gt;""),AX11&amp;IF(AX11="",""," ")&amp;F11&amp;" "&amp;CHAR(34)&amp;SUBSTITUTE(R11,CHAR(34),CHAR(34)&amp;CHAR(34))&amp;CHAR(34),AX11)</f>
        <v/>
      </c>
      <c r="AZ11">
        <f>IF(AND(G11&lt;&gt;"",S11&lt;&gt;""),AY11&amp;IF(AY11="",""," ")&amp;G11&amp;" "&amp;CHAR(34)&amp;SUBSTITUTE(S11,CHAR(34),CHAR(34)&amp;CHAR(34))&amp;CHAR(34),AY11)</f>
        <v/>
      </c>
      <c r="BA11">
        <f>IF(AND(H11&lt;&gt;"",T11&lt;&gt;""),AZ11&amp;IF(AZ11="",""," ")&amp;H11&amp;" "&amp;CHAR(34)&amp;SUBSTITUTE(T11,CHAR(34),CHAR(34)&amp;CHAR(34))&amp;CHAR(34),AZ11)</f>
        <v/>
      </c>
      <c r="BB11">
        <f>IF(AND(I11&lt;&gt;"",U11&lt;&gt;""),BA11&amp;IF(BA11="",""," ")&amp;I11&amp;" "&amp;CHAR(34)&amp;SUBSTITUTE(U11,CHAR(34),CHAR(34)&amp;CHAR(34))&amp;CHAR(34),BA11)</f>
        <v/>
      </c>
      <c r="BC11">
        <f>IF(AND(J11&lt;&gt;"",V11&lt;&gt;""),BB11&amp;IF(BB11="",""," ")&amp;J11&amp;" "&amp;CHAR(34)&amp;SUBSTITUTE(V11,CHAR(34),CHAR(34)&amp;CHAR(34))&amp;CHAR(34),BB11)</f>
        <v/>
      </c>
      <c r="BD11">
        <f>IF(AND(K11&lt;&gt;"",W11&lt;&gt;""),BC11&amp;IF(BC11="",""," ")&amp;K11&amp;" "&amp;CHAR(34)&amp;SUBSTITUTE(W11,CHAR(34),CHAR(34)&amp;CHAR(34))&amp;CHAR(34),BC11)</f>
        <v/>
      </c>
      <c r="BE11">
        <f>IF(AND(L11&lt;&gt;"",X11&lt;&gt;""),BD11&amp;IF(BD11="",""," ")&amp;L11&amp;" "&amp;CHAR(34)&amp;SUBSTITUTE(X11,CHAR(34),CHAR(34)&amp;CHAR(34))&amp;CHAR(34),BD11)</f>
        <v/>
      </c>
      <c r="BF11">
        <f>IF(AND(M11&lt;&gt;"",Y11&lt;&gt;""),BE11&amp;IF(BE11="",""," ")&amp;M11&amp;" "&amp;CHAR(34)&amp;SUBSTITUTE(Y11,CHAR(34),CHAR(34)&amp;CHAR(34))&amp;CHAR(34),BE11)</f>
        <v/>
      </c>
    </row>
    <row r="12" spans="1:58">
      <c r="A12" t="str">
        <f>IF(Variables!$A$13="","",Variables!$A$13)</f>
        <v>alojamiento</v>
      </c>
      <c r="B12" t="str">
        <f>IF(Variables!$E$13="","",IF(ISNUMBER(FIND("=",TRIM(MID(SUBSTITUTE(Variables!$E$13,";",REPT(" ",200)),1,200)))),TRIM(LEFT(TRIM(MID(SUBSTITUTE(Variables!$E$13,";",REPT(" ",200)),1,200)),FIND("=",TRIM(MID(SUBSTITUTE(Variables!$E$13,";",REPT(" ",200)),1,200)))-1)),TRIM(TRIM(MID(SUBSTITUTE(Variables!$E$13,";",REPT(" ",200)),1,200)))))</f>
        <v>1</v>
      </c>
      <c r="C12" t="str">
        <f>IF(Variables!$E$13="","",IF(ISNUMBER(FIND("=",TRIM(MID(SUBSTITUTE(Variables!$E$13,";",REPT(" ",200)),201,200)))),TRIM(LEFT(TRIM(MID(SUBSTITUTE(Variables!$E$13,";",REPT(" ",200)),201,200)),FIND("=",TRIM(MID(SUBSTITUTE(Variables!$E$13,";",REPT(" ",200)),201,200)))-1)),TRIM(TRIM(MID(SUBSTITUTE(Variables!$E$13,";",REPT(" ",200)),201,200)))))</f>
        <v>2</v>
      </c>
      <c r="D12" t="str">
        <f>IF(Variables!$E$13="","",IF(ISNUMBER(FIND("=",TRIM(MID(SUBSTITUTE(Variables!$E$13,";",REPT(" ",200)),401,200)))),TRIM(LEFT(TRIM(MID(SUBSTITUTE(Variables!$E$13,";",REPT(" ",200)),401,200)),FIND("=",TRIM(MID(SUBSTITUTE(Variables!$E$13,";",REPT(" ",200)),401,200)))-1)),TRIM(TRIM(MID(SUBSTITUTE(Variables!$E$13,";",REPT(" ",200)),401,200)))))</f>
        <v>3</v>
      </c>
      <c r="E12" t="str">
        <f>IF(Variables!$E$13="","",IF(ISNUMBER(FIND("=",TRIM(MID(SUBSTITUTE(Variables!$E$13,";",REPT(" ",200)),601,200)))),TRIM(LEFT(TRIM(MID(SUBSTITUTE(Variables!$E$13,";",REPT(" ",200)),601,200)),FIND("=",TRIM(MID(SUBSTITUTE(Variables!$E$13,";",REPT(" ",200)),601,200)))-1)),TRIM(TRIM(MID(SUBSTITUTE(Variables!$E$13,";",REPT(" ",200)),601,200)))))</f>
        <v>4</v>
      </c>
      <c r="F12" t="str">
        <f>IF(Variables!$E$13="","",IF(ISNUMBER(FIND("=",TRIM(MID(SUBSTITUTE(Variables!$E$13,";",REPT(" ",200)),801,200)))),TRIM(LEFT(TRIM(MID(SUBSTITUTE(Variables!$E$13,";",REPT(" ",200)),801,200)),FIND("=",TRIM(MID(SUBSTITUTE(Variables!$E$13,";",REPT(" ",200)),801,200)))-1)),TRIM(TRIM(MID(SUBSTITUTE(Variables!$E$13,";",REPT(" ",200)),801,200)))))</f>
        <v>5</v>
      </c>
      <c r="G12">
        <f>IF(Variables!$E$13="","",IF(ISNUMBER(FIND("=",TRIM(MID(SUBSTITUTE(Variables!$E$13,";",REPT(" ",200)),1001,200)))),TRIM(LEFT(TRIM(MID(SUBSTITUTE(Variables!$E$13,";",REPT(" ",200)),1001,200)),FIND("=",TRIM(MID(SUBSTITUTE(Variables!$E$13,";",REPT(" ",200)),1001,200)))-1)),TRIM(TRIM(MID(SUBSTITUTE(Variables!$E$13,";",REPT(" ",200)),1001,200)))))</f>
        <v/>
      </c>
      <c r="H12">
        <f>IF(Variables!$E$13="","",IF(ISNUMBER(FIND("=",TRIM(MID(SUBSTITUTE(Variables!$E$13,";",REPT(" ",200)),1201,200)))),TRIM(LEFT(TRIM(MID(SUBSTITUTE(Variables!$E$13,";",REPT(" ",200)),1201,200)),FIND("=",TRIM(MID(SUBSTITUTE(Variables!$E$13,";",REPT(" ",200)),1201,200)))-1)),TRIM(TRIM(MID(SUBSTITUTE(Variables!$E$13,";",REPT(" ",200)),1201,200)))))</f>
        <v/>
      </c>
      <c r="I12">
        <f>IF(Variables!$E$13="","",IF(ISNUMBER(FIND("=",TRIM(MID(SUBSTITUTE(Variables!$E$13,";",REPT(" ",200)),1401,200)))),TRIM(LEFT(TRIM(MID(SUBSTITUTE(Variables!$E$13,";",REPT(" ",200)),1401,200)),FIND("=",TRIM(MID(SUBSTITUTE(Variables!$E$13,";",REPT(" ",200)),1401,200)))-1)),TRIM(TRIM(MID(SUBSTITUTE(Variables!$E$13,";",REPT(" ",200)),1401,200)))))</f>
        <v/>
      </c>
      <c r="J12">
        <f>IF(Variables!$E$13="","",IF(ISNUMBER(FIND("=",TRIM(MID(SUBSTITUTE(Variables!$E$13,";",REPT(" ",200)),1601,200)))),TRIM(LEFT(TRIM(MID(SUBSTITUTE(Variables!$E$13,";",REPT(" ",200)),1601,200)),FIND("=",TRIM(MID(SUBSTITUTE(Variables!$E$13,";",REPT(" ",200)),1601,200)))-1)),TRIM(TRIM(MID(SUBSTITUTE(Variables!$E$13,";",REPT(" ",200)),1601,200)))))</f>
        <v/>
      </c>
      <c r="K12">
        <f>IF(Variables!$E$13="","",IF(ISNUMBER(FIND("=",TRIM(MID(SUBSTITUTE(Variables!$E$13,";",REPT(" ",200)),1801,200)))),TRIM(LEFT(TRIM(MID(SUBSTITUTE(Variables!$E$13,";",REPT(" ",200)),1801,200)),FIND("=",TRIM(MID(SUBSTITUTE(Variables!$E$13,";",REPT(" ",200)),1801,200)))-1)),TRIM(TRIM(MID(SUBSTITUTE(Variables!$E$13,";",REPT(" ",200)),1801,200)))))</f>
        <v/>
      </c>
      <c r="L12">
        <f>IF(Variables!$E$13="","",IF(ISNUMBER(FIND("=",TRIM(MID(SUBSTITUTE(Variables!$E$13,";",REPT(" ",200)),2001,200)))),TRIM(LEFT(TRIM(MID(SUBSTITUTE(Variables!$E$13,";",REPT(" ",200)),2001,200)),FIND("=",TRIM(MID(SUBSTITUTE(Variables!$E$13,";",REPT(" ",200)),2001,200)))-1)),TRIM(TRIM(MID(SUBSTITUTE(Variables!$E$13,";",REPT(" ",200)),2001,200)))))</f>
        <v/>
      </c>
      <c r="M12">
        <f>IF(Variables!$E$13="","",IF(ISNUMBER(FIND("=",TRIM(MID(SUBSTITUTE(Variables!$E$13,";",REPT(" ",200)),2201,200)))),TRIM(LEFT(TRIM(MID(SUBSTITUTE(Variables!$E$13,";",REPT(" ",200)),2201,200)),FIND("=",TRIM(MID(SUBSTITUTE(Variables!$E$13,";",REPT(" ",200)),2201,200)))-1)),TRIM(TRIM(MID(SUBSTITUTE(Variables!$E$13,";",REPT(" ",200)),2201,200)))))</f>
        <v/>
      </c>
      <c r="N12" t="str">
        <f>IF(Variables!$E$13="","",IF(ISNUMBER(FIND("=",TRIM(MID(SUBSTITUTE(Variables!$E$13,";",REPT(" ",200)),1,200)))),TRIM(MID(TRIM(MID(SUBSTITUTE(Variables!$E$13,";",REPT(" ",200)),1,200)),FIND("=",TRIM(MID(SUBSTITUTE(Variables!$E$13,";",REPT(" ",200)),1,200)))+1,200)),""))</f>
        <v>Hotel</v>
      </c>
      <c r="O12" t="str">
        <f>IF(Variables!$E$13="","",IF(ISNUMBER(FIND("=",TRIM(MID(SUBSTITUTE(Variables!$E$13,";",REPT(" ",200)),201,200)))),TRIM(MID(TRIM(MID(SUBSTITUTE(Variables!$E$13,";",REPT(" ",200)),201,200)),FIND("=",TRIM(MID(SUBSTITUTE(Variables!$E$13,";",REPT(" ",200)),201,200)))+1,200)),""))</f>
        <v>Cabaña o casa de alquiler</v>
      </c>
      <c r="P12" t="str">
        <f>IF(Variables!$E$13="","",IF(ISNUMBER(FIND("=",TRIM(MID(SUBSTITUTE(Variables!$E$13,";",REPT(" ",200)),401,200)))),TRIM(MID(TRIM(MID(SUBSTITUTE(Variables!$E$13,";",REPT(" ",200)),401,200)),FIND("=",TRIM(MID(SUBSTITUTE(Variables!$E$13,";",REPT(" ",200)),401,200)))+1,200)),""))</f>
        <v>Camping</v>
      </c>
      <c r="Q12" t="str">
        <f>IF(Variables!$E$13="","",IF(ISNUMBER(FIND("=",TRIM(MID(SUBSTITUTE(Variables!$E$13,";",REPT(" ",200)),601,200)))),TRIM(MID(TRIM(MID(SUBSTITUTE(Variables!$E$13,";",REPT(" ",200)),601,200)),FIND("=",TRIM(MID(SUBSTITUTE(Variables!$E$13,";",REPT(" ",200)),601,200)))+1,200)),""))</f>
        <v>Casa de familiares o amigos</v>
      </c>
      <c r="R12" t="str">
        <f>IF(Variables!$E$13="","",IF(ISNUMBER(FIND("=",TRIM(MID(SUBSTITUTE(Variables!$E$13,";",REPT(" ",200)),801,200)))),TRIM(MID(TRIM(MID(SUBSTITUTE(Variables!$E$13,";",REPT(" ",200)),801,200)),FIND("=",TRIM(MID(SUBSTITUTE(Variables!$E$13,";",REPT(" ",200)),801,200)))+1,200)),""))</f>
        <v>Otro</v>
      </c>
      <c r="S12">
        <f>IF(Variables!$E$13="","",IF(ISNUMBER(FIND("=",TRIM(MID(SUBSTITUTE(Variables!$E$13,";",REPT(" ",200)),1001,200)))),TRIM(MID(TRIM(MID(SUBSTITUTE(Variables!$E$13,";",REPT(" ",200)),1001,200)),FIND("=",TRIM(MID(SUBSTITUTE(Variables!$E$13,";",REPT(" ",200)),1001,200)))+1,200)),""))</f>
        <v/>
      </c>
      <c r="T12">
        <f>IF(Variables!$E$13="","",IF(ISNUMBER(FIND("=",TRIM(MID(SUBSTITUTE(Variables!$E$13,";",REPT(" ",200)),1201,200)))),TRIM(MID(TRIM(MID(SUBSTITUTE(Variables!$E$13,";",REPT(" ",200)),1201,200)),FIND("=",TRIM(MID(SUBSTITUTE(Variables!$E$13,";",REPT(" ",200)),1201,200)))+1,200)),""))</f>
        <v/>
      </c>
      <c r="U12">
        <f>IF(Variables!$E$13="","",IF(ISNUMBER(FIND("=",TRIM(MID(SUBSTITUTE(Variables!$E$13,";",REPT(" ",200)),1401,200)))),TRIM(MID(TRIM(MID(SUBSTITUTE(Variables!$E$13,";",REPT(" ",200)),1401,200)),FIND("=",TRIM(MID(SUBSTITUTE(Variables!$E$13,";",REPT(" ",200)),1401,200)))+1,200)),""))</f>
        <v/>
      </c>
      <c r="V12">
        <f>IF(Variables!$E$13="","",IF(ISNUMBER(FIND("=",TRIM(MID(SUBSTITUTE(Variables!$E$13,";",REPT(" ",200)),1601,200)))),TRIM(MID(TRIM(MID(SUBSTITUTE(Variables!$E$13,";",REPT(" ",200)),1601,200)),FIND("=",TRIM(MID(SUBSTITUTE(Variables!$E$13,";",REPT(" ",200)),1601,200)))+1,200)),""))</f>
        <v/>
      </c>
      <c r="W12">
        <f>IF(Variables!$E$13="","",IF(ISNUMBER(FIND("=",TRIM(MID(SUBSTITUTE(Variables!$E$13,";",REPT(" ",200)),1801,200)))),TRIM(MID(TRIM(MID(SUBSTITUTE(Variables!$E$13,";",REPT(" ",200)),1801,200)),FIND("=",TRIM(MID(SUBSTITUTE(Variables!$E$13,";",REPT(" ",200)),1801,200)))+1,200)),""))</f>
        <v/>
      </c>
      <c r="X12">
        <f>IF(Variables!$E$13="","",IF(ISNUMBER(FIND("=",TRIM(MID(SUBSTITUTE(Variables!$E$13,";",REPT(" ",200)),2001,200)))),TRIM(MID(TRIM(MID(SUBSTITUTE(Variables!$E$13,";",REPT(" ",200)),2001,200)),FIND("=",TRIM(MID(SUBSTITUTE(Variables!$E$13,";",REPT(" ",200)),2001,200)))+1,200)),""))</f>
        <v/>
      </c>
      <c r="Y12">
        <f>IF(Variables!$E$13="","",IF(ISNUMBER(FIND("=",TRIM(MID(SUBSTITUTE(Variables!$E$13,";",REPT(" ",200)),2201,200)))),TRIM(MID(TRIM(MID(SUBSTITUTE(Variables!$E$13,";",REPT(" ",200)),2201,200)),FIND("=",TRIM(MID(SUBSTITUTE(Variables!$E$13,";",REPT(" ",200)),2201,200)))+1,200)),""))</f>
        <v/>
      </c>
      <c r="Z12">
        <f>--AND(B12&lt;&gt;"",N12&lt;&gt;"")+--AND(C12&lt;&gt;"",O12&lt;&gt;"")+--AND(D12&lt;&gt;"",P12&lt;&gt;"")+--AND(E12&lt;&gt;"",Q12&lt;&gt;"")+--AND(F12&lt;&gt;"",R12&lt;&gt;"")+--AND(G12&lt;&gt;"",S12&lt;&gt;"")+--AND(H12&lt;&gt;"",T12&lt;&gt;"")+--AND(I12&lt;&gt;"",U12&lt;&gt;"")+--AND(J12&lt;&gt;"",V12&lt;&gt;"")+--AND(K12&lt;&gt;"",W12&lt;&gt;"")+--AND(L12&lt;&gt;"",X12&lt;&gt;"")+--AND(M12&lt;&gt;"",Y12&lt;&gt;"")</f>
        <v>5.0</v>
      </c>
      <c r="AA12" t="str">
        <f>AT12</f>
        <v>"Hotel" = 1, "Cabaña o casa de alquiler" = 2, "Camping" = 3, "Casa de familiares o amigos" = 4, "Otro" = 5</v>
      </c>
      <c r="AB12" t="str">
        <f>BF12</f>
        <v>1 "Hotel" 2 "Cabaña o casa de alquiler" 3 "Camping" 4 "Casa de familiares o amigos" 5 "Otro"</v>
      </c>
      <c r="AC12" t="str">
        <f>IF(Variables!$F$13="","",IF(ISNUMBER(FIND("=",TRIM(MID(SUBSTITUTE(Variables!$F$13,";",REPT(" ",200)),1,200)))),TRIM(LEFT(TRIM(MID(SUBSTITUTE(Variables!$F$13,";",REPT(" ",200)),1,200)),FIND("=",TRIM(MID(SUBSTITUTE(Variables!$F$13,";",REPT(" ",200)),1,200)))-1)),TRIM(TRIM(MID(SUBSTITUTE(Variables!$F$13,";",REPT(" ",200)),1,200)))))</f>
        <v>9</v>
      </c>
      <c r="AD12">
        <f>IF(Variables!$F$13="","",IF(ISNUMBER(FIND("=",TRIM(MID(SUBSTITUTE(Variables!$F$13,";",REPT(" ",200)),201,200)))),TRIM(LEFT(TRIM(MID(SUBSTITUTE(Variables!$F$13,";",REPT(" ",200)),201,200)),FIND("=",TRIM(MID(SUBSTITUTE(Variables!$F$13,";",REPT(" ",200)),201,200)))-1)),TRIM(TRIM(MID(SUBSTITUTE(Variables!$F$13,";",REPT(" ",200)),201,200)))))</f>
        <v/>
      </c>
      <c r="AE12">
        <f>IF(Variables!$F$13="","",IF(ISNUMBER(FIND("=",TRIM(MID(SUBSTITUTE(Variables!$F$13,";",REPT(" ",200)),401,200)))),TRIM(LEFT(TRIM(MID(SUBSTITUTE(Variables!$F$13,";",REPT(" ",200)),401,200)),FIND("=",TRIM(MID(SUBSTITUTE(Variables!$F$13,";",REPT(" ",200)),401,200)))-1)),TRIM(TRIM(MID(SUBSTITUTE(Variables!$F$13,";",REPT(" ",200)),401,200)))))</f>
        <v/>
      </c>
      <c r="AF12">
        <f>IF(Variables!$F$13="","",IF(ISNUMBER(FIND("=",TRIM(MID(SUBSTITUTE(Variables!$F$13,";",REPT(" ",200)),601,200)))),TRIM(LEFT(TRIM(MID(SUBSTITUTE(Variables!$F$13,";",REPT(" ",200)),601,200)),FIND("=",TRIM(MID(SUBSTITUTE(Variables!$F$13,";",REPT(" ",200)),601,200)))-1)),TRIM(TRIM(MID(SUBSTITUTE(Variables!$F$13,";",REPT(" ",200)),601,200)))))</f>
        <v/>
      </c>
      <c r="AG12" t="str">
        <f>""&amp;IF(AC12="","",IF(""="","",", ")&amp;AC12)&amp;IF(AD12="","",IF(""&amp;IF(AC12="","",IF(""="","",", ")&amp;AC12)="","",", ")&amp;AD12)&amp;IF(AE12="","",IF(""&amp;IF(AC12="","",IF(""="","",", ")&amp;AC12)&amp;IF(AD12="","",IF(""&amp;IF(AC12="","",IF(""="","",", ")&amp;AC12)="","",", ")&amp;AD12)="","",", ")&amp;AE12)&amp;IF(AF12="","",IF(""&amp;IF(AC12="","",IF(""="","",", ")&amp;AC12)&amp;IF(AD12="","",IF(""&amp;IF(AC12="","",IF(""="","",", ")&amp;AC12)="","",", ")&amp;AD12)&amp;IF(AE12="","",IF(""&amp;IF(AC12="","",IF(""="","",", ")&amp;AC12)&amp;IF(AD12="","",IF(""&amp;IF(AC12="","",IF(""="","",", ")&amp;AC12)="","",", ")&amp;AD12)="","",", ")&amp;AE12)="","",", ")&amp;AF12)</f>
        <v>9</v>
      </c>
      <c r="AH12" t="str">
        <f>""&amp;IF(AC12="","",IF(""="","",", ")&amp;AC12)&amp;IF(AD12="","",IF(""&amp;IF(AC12="","",IF(""="","",", ")&amp;AC12)="","",", ")&amp;AD12)&amp;IF(AE12="","",IF(""&amp;IF(AC12="","",IF(""="","",", ")&amp;AC12)&amp;IF(AD12="","",IF(""&amp;IF(AC12="","",IF(""="","",", ")&amp;AC12)="","",", ")&amp;AD12)="","",", ")&amp;AE12)&amp;IF(AF12="","",IF(""&amp;IF(AC12="","",IF(""="","",", ")&amp;AC12)&amp;IF(AD12="","",IF(""&amp;IF(AC12="","",IF(""="","",", ")&amp;AC12)="","",", ")&amp;AD12)&amp;IF(AE12="","",IF(""&amp;IF(AC12="","",IF(""="","",", ")&amp;AC12)&amp;IF(AD12="","",IF(""&amp;IF(AC12="","",IF(""="","",", ")&amp;AC12)="","",", ")&amp;AD12)="","",", ")&amp;AE12)="","",", ")&amp;AF12)</f>
        <v>9</v>
      </c>
      <c r="AI12" t="str">
        <f>IF(AND(B12&lt;&gt;"",N12&lt;&gt;""),""&amp;IF(""="","",", ")&amp;CHAR(34)&amp;SUBSTITUTE(N12,CHAR(34),"\"&amp;CHAR(34))&amp;CHAR(34)&amp;" = "&amp;B12,"")</f>
        <v>"Hotel" = 1</v>
      </c>
      <c r="AJ12" t="str">
        <f>IF(AND(C12&lt;&gt;"",O12&lt;&gt;""),AI12&amp;IF(AI12="","",", ")&amp;CHAR(34)&amp;SUBSTITUTE(O12,CHAR(34),"\"&amp;CHAR(34))&amp;CHAR(34)&amp;" = "&amp;C12,AI12)</f>
        <v>"Hotel" = 1, "Cabaña o casa de alquiler" = 2</v>
      </c>
      <c r="AK12" t="str">
        <f>IF(AND(D12&lt;&gt;"",P12&lt;&gt;""),AJ12&amp;IF(AJ12="","",", ")&amp;CHAR(34)&amp;SUBSTITUTE(P12,CHAR(34),"\"&amp;CHAR(34))&amp;CHAR(34)&amp;" = "&amp;D12,AJ12)</f>
        <v>"Hotel" = 1, "Cabaña o casa de alquiler" = 2, "Camping" = 3</v>
      </c>
      <c r="AL12" t="str">
        <f>IF(AND(E12&lt;&gt;"",Q12&lt;&gt;""),AK12&amp;IF(AK12="","",", ")&amp;CHAR(34)&amp;SUBSTITUTE(Q12,CHAR(34),"\"&amp;CHAR(34))&amp;CHAR(34)&amp;" = "&amp;E12,AK12)</f>
        <v>"Hotel" = 1, "Cabaña o casa de alquiler" = 2, "Camping" = 3, "Casa de familiares o amigos" = 4</v>
      </c>
      <c r="AM12" t="str">
        <f>IF(AND(F12&lt;&gt;"",R12&lt;&gt;""),AL12&amp;IF(AL12="","",", ")&amp;CHAR(34)&amp;SUBSTITUTE(R12,CHAR(34),"\"&amp;CHAR(34))&amp;CHAR(34)&amp;" = "&amp;F12,AL12)</f>
        <v>"Hotel" = 1, "Cabaña o casa de alquiler" = 2, "Camping" = 3, "Casa de familiares o amigos" = 4, "Otro" = 5</v>
      </c>
      <c r="AN12" t="str">
        <f>IF(AND(G12&lt;&gt;"",S12&lt;&gt;""),AM12&amp;IF(AM12="","",", ")&amp;CHAR(34)&amp;SUBSTITUTE(S12,CHAR(34),"\"&amp;CHAR(34))&amp;CHAR(34)&amp;" = "&amp;G12,AM12)</f>
        <v>"Hotel" = 1, "Cabaña o casa de alquiler" = 2, "Camping" = 3, "Casa de familiares o amigos" = 4, "Otro" = 5</v>
      </c>
      <c r="AO12" t="str">
        <f>IF(AND(H12&lt;&gt;"",T12&lt;&gt;""),AN12&amp;IF(AN12="","",", ")&amp;CHAR(34)&amp;SUBSTITUTE(T12,CHAR(34),"\"&amp;CHAR(34))&amp;CHAR(34)&amp;" = "&amp;H12,AN12)</f>
        <v>"Hotel" = 1, "Cabaña o casa de alquiler" = 2, "Camping" = 3, "Casa de familiares o amigos" = 4, "Otro" = 5</v>
      </c>
      <c r="AP12" t="str">
        <f>IF(AND(I12&lt;&gt;"",U12&lt;&gt;""),AO12&amp;IF(AO12="","",", ")&amp;CHAR(34)&amp;SUBSTITUTE(U12,CHAR(34),"\"&amp;CHAR(34))&amp;CHAR(34)&amp;" = "&amp;I12,AO12)</f>
        <v>"Hotel" = 1, "Cabaña o casa de alquiler" = 2, "Camping" = 3, "Casa de familiares o amigos" = 4, "Otro" = 5</v>
      </c>
      <c r="AQ12" t="str">
        <f>IF(AND(J12&lt;&gt;"",V12&lt;&gt;""),AP12&amp;IF(AP12="","",", ")&amp;CHAR(34)&amp;SUBSTITUTE(V12,CHAR(34),"\"&amp;CHAR(34))&amp;CHAR(34)&amp;" = "&amp;J12,AP12)</f>
        <v>"Hotel" = 1, "Cabaña o casa de alquiler" = 2, "Camping" = 3, "Casa de familiares o amigos" = 4, "Otro" = 5</v>
      </c>
      <c r="AR12" t="str">
        <f>IF(AND(K12&lt;&gt;"",W12&lt;&gt;""),AQ12&amp;IF(AQ12="","",", ")&amp;CHAR(34)&amp;SUBSTITUTE(W12,CHAR(34),"\"&amp;CHAR(34))&amp;CHAR(34)&amp;" = "&amp;K12,AQ12)</f>
        <v>"Hotel" = 1, "Cabaña o casa de alquiler" = 2, "Camping" = 3, "Casa de familiares o amigos" = 4, "Otro" = 5</v>
      </c>
      <c r="AS12" t="str">
        <f>IF(AND(L12&lt;&gt;"",X12&lt;&gt;""),AR12&amp;IF(AR12="","",", ")&amp;CHAR(34)&amp;SUBSTITUTE(X12,CHAR(34),"\"&amp;CHAR(34))&amp;CHAR(34)&amp;" = "&amp;L12,AR12)</f>
        <v>"Hotel" = 1, "Cabaña o casa de alquiler" = 2, "Camping" = 3, "Casa de familiares o amigos" = 4, "Otro" = 5</v>
      </c>
      <c r="AT12" t="str">
        <f>IF(AND(M12&lt;&gt;"",Y12&lt;&gt;""),AS12&amp;IF(AS12="","",", ")&amp;CHAR(34)&amp;SUBSTITUTE(Y12,CHAR(34),"\"&amp;CHAR(34))&amp;CHAR(34)&amp;" = "&amp;M12,AS12)</f>
        <v>"Hotel" = 1, "Cabaña o casa de alquiler" = 2, "Camping" = 3, "Casa de familiares o amigos" = 4, "Otro" = 5</v>
      </c>
      <c r="AU12" t="str">
        <f>IF(AND(B12&lt;&gt;"",N12&lt;&gt;""),""&amp;IF(""="",""," ")&amp;B12&amp;" "&amp;CHAR(34)&amp;SUBSTITUTE(N12,CHAR(34),CHAR(34)&amp;CHAR(34))&amp;CHAR(34),"")</f>
        <v>1 "Hotel"</v>
      </c>
      <c r="AV12" t="str">
        <f>IF(AND(C12&lt;&gt;"",O12&lt;&gt;""),AU12&amp;IF(AU12="",""," ")&amp;C12&amp;" "&amp;CHAR(34)&amp;SUBSTITUTE(O12,CHAR(34),CHAR(34)&amp;CHAR(34))&amp;CHAR(34),AU12)</f>
        <v>1 "Hotel" 2 "Cabaña o casa de alquiler"</v>
      </c>
      <c r="AW12" t="str">
        <f>IF(AND(D12&lt;&gt;"",P12&lt;&gt;""),AV12&amp;IF(AV12="",""," ")&amp;D12&amp;" "&amp;CHAR(34)&amp;SUBSTITUTE(P12,CHAR(34),CHAR(34)&amp;CHAR(34))&amp;CHAR(34),AV12)</f>
        <v>1 "Hotel" 2 "Cabaña o casa de alquiler" 3 "Camping"</v>
      </c>
      <c r="AX12" t="str">
        <f>IF(AND(E12&lt;&gt;"",Q12&lt;&gt;""),AW12&amp;IF(AW12="",""," ")&amp;E12&amp;" "&amp;CHAR(34)&amp;SUBSTITUTE(Q12,CHAR(34),CHAR(34)&amp;CHAR(34))&amp;CHAR(34),AW12)</f>
        <v>1 "Hotel" 2 "Cabaña o casa de alquiler" 3 "Camping" 4 "Casa de familiares o amigos"</v>
      </c>
      <c r="AY12" t="str">
        <f>IF(AND(F12&lt;&gt;"",R12&lt;&gt;""),AX12&amp;IF(AX12="",""," ")&amp;F12&amp;" "&amp;CHAR(34)&amp;SUBSTITUTE(R12,CHAR(34),CHAR(34)&amp;CHAR(34))&amp;CHAR(34),AX12)</f>
        <v>1 "Hotel" 2 "Cabaña o casa de alquiler" 3 "Camping" 4 "Casa de familiares o amigos" 5 "Otro"</v>
      </c>
      <c r="AZ12" t="str">
        <f>IF(AND(G12&lt;&gt;"",S12&lt;&gt;""),AY12&amp;IF(AY12="",""," ")&amp;G12&amp;" "&amp;CHAR(34)&amp;SUBSTITUTE(S12,CHAR(34),CHAR(34)&amp;CHAR(34))&amp;CHAR(34),AY12)</f>
        <v>1 "Hotel" 2 "Cabaña o casa de alquiler" 3 "Camping" 4 "Casa de familiares o amigos" 5 "Otro"</v>
      </c>
      <c r="BA12" t="str">
        <f>IF(AND(H12&lt;&gt;"",T12&lt;&gt;""),AZ12&amp;IF(AZ12="",""," ")&amp;H12&amp;" "&amp;CHAR(34)&amp;SUBSTITUTE(T12,CHAR(34),CHAR(34)&amp;CHAR(34))&amp;CHAR(34),AZ12)</f>
        <v>1 "Hotel" 2 "Cabaña o casa de alquiler" 3 "Camping" 4 "Casa de familiares o amigos" 5 "Otro"</v>
      </c>
      <c r="BB12" t="str">
        <f>IF(AND(I12&lt;&gt;"",U12&lt;&gt;""),BA12&amp;IF(BA12="",""," ")&amp;I12&amp;" "&amp;CHAR(34)&amp;SUBSTITUTE(U12,CHAR(34),CHAR(34)&amp;CHAR(34))&amp;CHAR(34),BA12)</f>
        <v>1 "Hotel" 2 "Cabaña o casa de alquiler" 3 "Camping" 4 "Casa de familiares o amigos" 5 "Otro"</v>
      </c>
      <c r="BC12" t="str">
        <f>IF(AND(J12&lt;&gt;"",V12&lt;&gt;""),BB12&amp;IF(BB12="",""," ")&amp;J12&amp;" "&amp;CHAR(34)&amp;SUBSTITUTE(V12,CHAR(34),CHAR(34)&amp;CHAR(34))&amp;CHAR(34),BB12)</f>
        <v>1 "Hotel" 2 "Cabaña o casa de alquiler" 3 "Camping" 4 "Casa de familiares o amigos" 5 "Otro"</v>
      </c>
      <c r="BD12" t="str">
        <f>IF(AND(K12&lt;&gt;"",W12&lt;&gt;""),BC12&amp;IF(BC12="",""," ")&amp;K12&amp;" "&amp;CHAR(34)&amp;SUBSTITUTE(W12,CHAR(34),CHAR(34)&amp;CHAR(34))&amp;CHAR(34),BC12)</f>
        <v>1 "Hotel" 2 "Cabaña o casa de alquiler" 3 "Camping" 4 "Casa de familiares o amigos" 5 "Otro"</v>
      </c>
      <c r="BE12" t="str">
        <f>IF(AND(L12&lt;&gt;"",X12&lt;&gt;""),BD12&amp;IF(BD12="",""," ")&amp;L12&amp;" "&amp;CHAR(34)&amp;SUBSTITUTE(X12,CHAR(34),CHAR(34)&amp;CHAR(34))&amp;CHAR(34),BD12)</f>
        <v>1 "Hotel" 2 "Cabaña o casa de alquiler" 3 "Camping" 4 "Casa de familiares o amigos" 5 "Otro"</v>
      </c>
      <c r="BF12" t="str">
        <f>IF(AND(M12&lt;&gt;"",Y12&lt;&gt;""),BE12&amp;IF(BE12="",""," ")&amp;M12&amp;" "&amp;CHAR(34)&amp;SUBSTITUTE(Y12,CHAR(34),CHAR(34)&amp;CHAR(34))&amp;CHAR(34),BE12)</f>
        <v>1 "Hotel" 2 "Cabaña o casa de alquiler" 3 "Camping" 4 "Casa de familiares o amigos" 5 "Otro"</v>
      </c>
    </row>
    <row r="13" spans="1:58">
      <c r="A13" t="str">
        <f>IF(Variables!$A$14="","",Variables!$A$14)</f>
        <v>motivo</v>
      </c>
      <c r="B13" t="str">
        <f>IF(Variables!$E$14="","",IF(ISNUMBER(FIND("=",TRIM(MID(SUBSTITUTE(Variables!$E$14,";",REPT(" ",200)),1,200)))),TRIM(LEFT(TRIM(MID(SUBSTITUTE(Variables!$E$14,";",REPT(" ",200)),1,200)),FIND("=",TRIM(MID(SUBSTITUTE(Variables!$E$14,";",REPT(" ",200)),1,200)))-1)),TRIM(TRIM(MID(SUBSTITUTE(Variables!$E$14,";",REPT(" ",200)),1,200)))))</f>
        <v>1</v>
      </c>
      <c r="C13" t="str">
        <f>IF(Variables!$E$14="","",IF(ISNUMBER(FIND("=",TRIM(MID(SUBSTITUTE(Variables!$E$14,";",REPT(" ",200)),201,200)))),TRIM(LEFT(TRIM(MID(SUBSTITUTE(Variables!$E$14,";",REPT(" ",200)),201,200)),FIND("=",TRIM(MID(SUBSTITUTE(Variables!$E$14,";",REPT(" ",200)),201,200)))-1)),TRIM(TRIM(MID(SUBSTITUTE(Variables!$E$14,";",REPT(" ",200)),201,200)))))</f>
        <v>2</v>
      </c>
      <c r="D13" t="str">
        <f>IF(Variables!$E$14="","",IF(ISNUMBER(FIND("=",TRIM(MID(SUBSTITUTE(Variables!$E$14,";",REPT(" ",200)),401,200)))),TRIM(LEFT(TRIM(MID(SUBSTITUTE(Variables!$E$14,";",REPT(" ",200)),401,200)),FIND("=",TRIM(MID(SUBSTITUTE(Variables!$E$14,";",REPT(" ",200)),401,200)))-1)),TRIM(TRIM(MID(SUBSTITUTE(Variables!$E$14,";",REPT(" ",200)),401,200)))))</f>
        <v>3</v>
      </c>
      <c r="E13" t="str">
        <f>IF(Variables!$E$14="","",IF(ISNUMBER(FIND("=",TRIM(MID(SUBSTITUTE(Variables!$E$14,";",REPT(" ",200)),601,200)))),TRIM(LEFT(TRIM(MID(SUBSTITUTE(Variables!$E$14,";",REPT(" ",200)),601,200)),FIND("=",TRIM(MID(SUBSTITUTE(Variables!$E$14,";",REPT(" ",200)),601,200)))-1)),TRIM(TRIM(MID(SUBSTITUTE(Variables!$E$14,";",REPT(" ",200)),601,200)))))</f>
        <v>4</v>
      </c>
      <c r="F13" t="str">
        <f>IF(Variables!$E$14="","",IF(ISNUMBER(FIND("=",TRIM(MID(SUBSTITUTE(Variables!$E$14,";",REPT(" ",200)),801,200)))),TRIM(LEFT(TRIM(MID(SUBSTITUTE(Variables!$E$14,";",REPT(" ",200)),801,200)),FIND("=",TRIM(MID(SUBSTITUTE(Variables!$E$14,";",REPT(" ",200)),801,200)))-1)),TRIM(TRIM(MID(SUBSTITUTE(Variables!$E$14,";",REPT(" ",200)),801,200)))))</f>
        <v>5</v>
      </c>
      <c r="G13">
        <f>IF(Variables!$E$14="","",IF(ISNUMBER(FIND("=",TRIM(MID(SUBSTITUTE(Variables!$E$14,";",REPT(" ",200)),1001,200)))),TRIM(LEFT(TRIM(MID(SUBSTITUTE(Variables!$E$14,";",REPT(" ",200)),1001,200)),FIND("=",TRIM(MID(SUBSTITUTE(Variables!$E$14,";",REPT(" ",200)),1001,200)))-1)),TRIM(TRIM(MID(SUBSTITUTE(Variables!$E$14,";",REPT(" ",200)),1001,200)))))</f>
        <v/>
      </c>
      <c r="H13">
        <f>IF(Variables!$E$14="","",IF(ISNUMBER(FIND("=",TRIM(MID(SUBSTITUTE(Variables!$E$14,";",REPT(" ",200)),1201,200)))),TRIM(LEFT(TRIM(MID(SUBSTITUTE(Variables!$E$14,";",REPT(" ",200)),1201,200)),FIND("=",TRIM(MID(SUBSTITUTE(Variables!$E$14,";",REPT(" ",200)),1201,200)))-1)),TRIM(TRIM(MID(SUBSTITUTE(Variables!$E$14,";",REPT(" ",200)),1201,200)))))</f>
        <v/>
      </c>
      <c r="I13">
        <f>IF(Variables!$E$14="","",IF(ISNUMBER(FIND("=",TRIM(MID(SUBSTITUTE(Variables!$E$14,";",REPT(" ",200)),1401,200)))),TRIM(LEFT(TRIM(MID(SUBSTITUTE(Variables!$E$14,";",REPT(" ",200)),1401,200)),FIND("=",TRIM(MID(SUBSTITUTE(Variables!$E$14,";",REPT(" ",200)),1401,200)))-1)),TRIM(TRIM(MID(SUBSTITUTE(Variables!$E$14,";",REPT(" ",200)),1401,200)))))</f>
        <v/>
      </c>
      <c r="J13">
        <f>IF(Variables!$E$14="","",IF(ISNUMBER(FIND("=",TRIM(MID(SUBSTITUTE(Variables!$E$14,";",REPT(" ",200)),1601,200)))),TRIM(LEFT(TRIM(MID(SUBSTITUTE(Variables!$E$14,";",REPT(" ",200)),1601,200)),FIND("=",TRIM(MID(SUBSTITUTE(Variables!$E$14,";",REPT(" ",200)),1601,200)))-1)),TRIM(TRIM(MID(SUBSTITUTE(Variables!$E$14,";",REPT(" ",200)),1601,200)))))</f>
        <v/>
      </c>
      <c r="K13">
        <f>IF(Variables!$E$14="","",IF(ISNUMBER(FIND("=",TRIM(MID(SUBSTITUTE(Variables!$E$14,";",REPT(" ",200)),1801,200)))),TRIM(LEFT(TRIM(MID(SUBSTITUTE(Variables!$E$14,";",REPT(" ",200)),1801,200)),FIND("=",TRIM(MID(SUBSTITUTE(Variables!$E$14,";",REPT(" ",200)),1801,200)))-1)),TRIM(TRIM(MID(SUBSTITUTE(Variables!$E$14,";",REPT(" ",200)),1801,200)))))</f>
        <v/>
      </c>
      <c r="L13">
        <f>IF(Variables!$E$14="","",IF(ISNUMBER(FIND("=",TRIM(MID(SUBSTITUTE(Variables!$E$14,";",REPT(" ",200)),2001,200)))),TRIM(LEFT(TRIM(MID(SUBSTITUTE(Variables!$E$14,";",REPT(" ",200)),2001,200)),FIND("=",TRIM(MID(SUBSTITUTE(Variables!$E$14,";",REPT(" ",200)),2001,200)))-1)),TRIM(TRIM(MID(SUBSTITUTE(Variables!$E$14,";",REPT(" ",200)),2001,200)))))</f>
        <v/>
      </c>
      <c r="M13">
        <f>IF(Variables!$E$14="","",IF(ISNUMBER(FIND("=",TRIM(MID(SUBSTITUTE(Variables!$E$14,";",REPT(" ",200)),2201,200)))),TRIM(LEFT(TRIM(MID(SUBSTITUTE(Variables!$E$14,";",REPT(" ",200)),2201,200)),FIND("=",TRIM(MID(SUBSTITUTE(Variables!$E$14,";",REPT(" ",200)),2201,200)))-1)),TRIM(TRIM(MID(SUBSTITUTE(Variables!$E$14,";",REPT(" ",200)),2201,200)))))</f>
        <v/>
      </c>
      <c r="N13" t="str">
        <f>IF(Variables!$E$14="","",IF(ISNUMBER(FIND("=",TRIM(MID(SUBSTITUTE(Variables!$E$14,";",REPT(" ",200)),1,200)))),TRIM(MID(TRIM(MID(SUBSTITUTE(Variables!$E$14,";",REPT(" ",200)),1,200)),FIND("=",TRIM(MID(SUBSTITUTE(Variables!$E$14,";",REPT(" ",200)),1,200)))+1,200)),""))</f>
        <v>Vacaciones</v>
      </c>
      <c r="O13" t="str">
        <f>IF(Variables!$E$14="","",IF(ISNUMBER(FIND("=",TRIM(MID(SUBSTITUTE(Variables!$E$14,";",REPT(" ",200)),201,200)))),TRIM(MID(TRIM(MID(SUBSTITUTE(Variables!$E$14,";",REPT(" ",200)),201,200)),FIND("=",TRIM(MID(SUBSTITUTE(Variables!$E$14,";",REPT(" ",200)),201,200)))+1,200)),""))</f>
        <v>Visita a familiares</v>
      </c>
      <c r="P13" t="str">
        <f>IF(Variables!$E$14="","",IF(ISNUMBER(FIND("=",TRIM(MID(SUBSTITUTE(Variables!$E$14,";",REPT(" ",200)),401,200)))),TRIM(MID(TRIM(MID(SUBSTITUTE(Variables!$E$14,";",REPT(" ",200)),401,200)),FIND("=",TRIM(MID(SUBSTITUTE(Variables!$E$14,";",REPT(" ",200)),401,200)))+1,200)),""))</f>
        <v>Trabajo</v>
      </c>
      <c r="Q13" t="str">
        <f>IF(Variables!$E$14="","",IF(ISNUMBER(FIND("=",TRIM(MID(SUBSTITUTE(Variables!$E$14,";",REPT(" ",200)),601,200)))),TRIM(MID(TRIM(MID(SUBSTITUTE(Variables!$E$14,";",REPT(" ",200)),601,200)),FIND("=",TRIM(MID(SUBSTITUTE(Variables!$E$14,";",REPT(" ",200)),601,200)))+1,200)),""))</f>
        <v>Salud</v>
      </c>
      <c r="R13" t="str">
        <f>IF(Variables!$E$14="","",IF(ISNUMBER(FIND("=",TRIM(MID(SUBSTITUTE(Variables!$E$14,";",REPT(" ",200)),801,200)))),TRIM(MID(TRIM(MID(SUBSTITUTE(Variables!$E$14,";",REPT(" ",200)),801,200)),FIND("=",TRIM(MID(SUBSTITUTE(Variables!$E$14,";",REPT(" ",200)),801,200)))+1,200)),""))</f>
        <v>Otro</v>
      </c>
      <c r="S13">
        <f>IF(Variables!$E$14="","",IF(ISNUMBER(FIND("=",TRIM(MID(SUBSTITUTE(Variables!$E$14,";",REPT(" ",200)),1001,200)))),TRIM(MID(TRIM(MID(SUBSTITUTE(Variables!$E$14,";",REPT(" ",200)),1001,200)),FIND("=",TRIM(MID(SUBSTITUTE(Variables!$E$14,";",REPT(" ",200)),1001,200)))+1,200)),""))</f>
        <v/>
      </c>
      <c r="T13">
        <f>IF(Variables!$E$14="","",IF(ISNUMBER(FIND("=",TRIM(MID(SUBSTITUTE(Variables!$E$14,";",REPT(" ",200)),1201,200)))),TRIM(MID(TRIM(MID(SUBSTITUTE(Variables!$E$14,";",REPT(" ",200)),1201,200)),FIND("=",TRIM(MID(SUBSTITUTE(Variables!$E$14,";",REPT(" ",200)),1201,200)))+1,200)),""))</f>
        <v/>
      </c>
      <c r="U13">
        <f>IF(Variables!$E$14="","",IF(ISNUMBER(FIND("=",TRIM(MID(SUBSTITUTE(Variables!$E$14,";",REPT(" ",200)),1401,200)))),TRIM(MID(TRIM(MID(SUBSTITUTE(Variables!$E$14,";",REPT(" ",200)),1401,200)),FIND("=",TRIM(MID(SUBSTITUTE(Variables!$E$14,";",REPT(" ",200)),1401,200)))+1,200)),""))</f>
        <v/>
      </c>
      <c r="V13">
        <f>IF(Variables!$E$14="","",IF(ISNUMBER(FIND("=",TRIM(MID(SUBSTITUTE(Variables!$E$14,";",REPT(" ",200)),1601,200)))),TRIM(MID(TRIM(MID(SUBSTITUTE(Variables!$E$14,";",REPT(" ",200)),1601,200)),FIND("=",TRIM(MID(SUBSTITUTE(Variables!$E$14,";",REPT(" ",200)),1601,200)))+1,200)),""))</f>
        <v/>
      </c>
      <c r="W13">
        <f>IF(Variables!$E$14="","",IF(ISNUMBER(FIND("=",TRIM(MID(SUBSTITUTE(Variables!$E$14,";",REPT(" ",200)),1801,200)))),TRIM(MID(TRIM(MID(SUBSTITUTE(Variables!$E$14,";",REPT(" ",200)),1801,200)),FIND("=",TRIM(MID(SUBSTITUTE(Variables!$E$14,";",REPT(" ",200)),1801,200)))+1,200)),""))</f>
        <v/>
      </c>
      <c r="X13">
        <f>IF(Variables!$E$14="","",IF(ISNUMBER(FIND("=",TRIM(MID(SUBSTITUTE(Variables!$E$14,";",REPT(" ",200)),2001,200)))),TRIM(MID(TRIM(MID(SUBSTITUTE(Variables!$E$14,";",REPT(" ",200)),2001,200)),FIND("=",TRIM(MID(SUBSTITUTE(Variables!$E$14,";",REPT(" ",200)),2001,200)))+1,200)),""))</f>
        <v/>
      </c>
      <c r="Y13">
        <f>IF(Variables!$E$14="","",IF(ISNUMBER(FIND("=",TRIM(MID(SUBSTITUTE(Variables!$E$14,";",REPT(" ",200)),2201,200)))),TRIM(MID(TRIM(MID(SUBSTITUTE(Variables!$E$14,";",REPT(" ",200)),2201,200)),FIND("=",TRIM(MID(SUBSTITUTE(Variables!$E$14,";",REPT(" ",200)),2201,200)))+1,200)),""))</f>
        <v/>
      </c>
      <c r="Z13">
        <f>--AND(B13&lt;&gt;"",N13&lt;&gt;"")+--AND(C13&lt;&gt;"",O13&lt;&gt;"")+--AND(D13&lt;&gt;"",P13&lt;&gt;"")+--AND(E13&lt;&gt;"",Q13&lt;&gt;"")+--AND(F13&lt;&gt;"",R13&lt;&gt;"")+--AND(G13&lt;&gt;"",S13&lt;&gt;"")+--AND(H13&lt;&gt;"",T13&lt;&gt;"")+--AND(I13&lt;&gt;"",U13&lt;&gt;"")+--AND(J13&lt;&gt;"",V13&lt;&gt;"")+--AND(K13&lt;&gt;"",W13&lt;&gt;"")+--AND(L13&lt;&gt;"",X13&lt;&gt;"")+--AND(M13&lt;&gt;"",Y13&lt;&gt;"")</f>
        <v>5.0</v>
      </c>
      <c r="AA13" t="str">
        <f>AT13</f>
        <v>"Vacaciones" = 1, "Visita a familiares" = 2, "Trabajo" = 3, "Salud" = 4, "Otro" = 5</v>
      </c>
      <c r="AB13" t="str">
        <f>BF13</f>
        <v>1 "Vacaciones" 2 "Visita a familiares" 3 "Trabajo" 4 "Salud" 5 "Otro"</v>
      </c>
      <c r="AC13">
        <f>IF(Variables!$F$14="","",IF(ISNUMBER(FIND("=",TRIM(MID(SUBSTITUTE(Variables!$F$14,";",REPT(" ",200)),1,200)))),TRIM(LEFT(TRIM(MID(SUBSTITUTE(Variables!$F$14,";",REPT(" ",200)),1,200)),FIND("=",TRIM(MID(SUBSTITUTE(Variables!$F$14,";",REPT(" ",200)),1,200)))-1)),TRIM(TRIM(MID(SUBSTITUTE(Variables!$F$14,";",REPT(" ",200)),1,200)))))</f>
        <v/>
      </c>
      <c r="AD13">
        <f>IF(Variables!$F$14="","",IF(ISNUMBER(FIND("=",TRIM(MID(SUBSTITUTE(Variables!$F$14,";",REPT(" ",200)),201,200)))),TRIM(LEFT(TRIM(MID(SUBSTITUTE(Variables!$F$14,";",REPT(" ",200)),201,200)),FIND("=",TRIM(MID(SUBSTITUTE(Variables!$F$14,";",REPT(" ",200)),201,200)))-1)),TRIM(TRIM(MID(SUBSTITUTE(Variables!$F$14,";",REPT(" ",200)),201,200)))))</f>
        <v/>
      </c>
      <c r="AE13">
        <f>IF(Variables!$F$14="","",IF(ISNUMBER(FIND("=",TRIM(MID(SUBSTITUTE(Variables!$F$14,";",REPT(" ",200)),401,200)))),TRIM(LEFT(TRIM(MID(SUBSTITUTE(Variables!$F$14,";",REPT(" ",200)),401,200)),FIND("=",TRIM(MID(SUBSTITUTE(Variables!$F$14,";",REPT(" ",200)),401,200)))-1)),TRIM(TRIM(MID(SUBSTITUTE(Variables!$F$14,";",REPT(" ",200)),401,200)))))</f>
        <v/>
      </c>
      <c r="AF13">
        <f>IF(Variables!$F$14="","",IF(ISNUMBER(FIND("=",TRIM(MID(SUBSTITUTE(Variables!$F$14,";",REPT(" ",200)),601,200)))),TRIM(LEFT(TRIM(MID(SUBSTITUTE(Variables!$F$14,";",REPT(" ",200)),601,200)),FIND("=",TRIM(MID(SUBSTITUTE(Variables!$F$14,";",REPT(" ",200)),601,200)))-1)),TRIM(TRIM(MID(SUBSTITUTE(Variables!$F$14,";",REPT(" ",200)),601,200)))))</f>
        <v/>
      </c>
      <c r="AG13">
        <f>""&amp;IF(AC13="","",IF(""="","",", ")&amp;AC13)&amp;IF(AD13="","",IF(""&amp;IF(AC13="","",IF(""="","",", ")&amp;AC13)="","",", ")&amp;AD13)&amp;IF(AE13="","",IF(""&amp;IF(AC13="","",IF(""="","",", ")&amp;AC13)&amp;IF(AD13="","",IF(""&amp;IF(AC13="","",IF(""="","",", ")&amp;AC13)="","",", ")&amp;AD13)="","",", ")&amp;AE13)&amp;IF(AF13="","",IF(""&amp;IF(AC13="","",IF(""="","",", ")&amp;AC13)&amp;IF(AD13="","",IF(""&amp;IF(AC13="","",IF(""="","",", ")&amp;AC13)="","",", ")&amp;AD13)&amp;IF(AE13="","",IF(""&amp;IF(AC13="","",IF(""="","",", ")&amp;AC13)&amp;IF(AD13="","",IF(""&amp;IF(AC13="","",IF(""="","",", ")&amp;AC13)="","",", ")&amp;AD13)="","",", ")&amp;AE13)="","",", ")&amp;AF13)</f>
        <v/>
      </c>
      <c r="AH13">
        <f>""&amp;IF(AC13="","",IF(""="","",", ")&amp;AC13)&amp;IF(AD13="","",IF(""&amp;IF(AC13="","",IF(""="","",", ")&amp;AC13)="","",", ")&amp;AD13)&amp;IF(AE13="","",IF(""&amp;IF(AC13="","",IF(""="","",", ")&amp;AC13)&amp;IF(AD13="","",IF(""&amp;IF(AC13="","",IF(""="","",", ")&amp;AC13)="","",", ")&amp;AD13)="","",", ")&amp;AE13)&amp;IF(AF13="","",IF(""&amp;IF(AC13="","",IF(""="","",", ")&amp;AC13)&amp;IF(AD13="","",IF(""&amp;IF(AC13="","",IF(""="","",", ")&amp;AC13)="","",", ")&amp;AD13)&amp;IF(AE13="","",IF(""&amp;IF(AC13="","",IF(""="","",", ")&amp;AC13)&amp;IF(AD13="","",IF(""&amp;IF(AC13="","",IF(""="","",", ")&amp;AC13)="","",", ")&amp;AD13)="","",", ")&amp;AE13)="","",", ")&amp;AF13)</f>
        <v/>
      </c>
      <c r="AI13" t="str">
        <f>IF(AND(B13&lt;&gt;"",N13&lt;&gt;""),""&amp;IF(""="","",", ")&amp;CHAR(34)&amp;SUBSTITUTE(N13,CHAR(34),"\"&amp;CHAR(34))&amp;CHAR(34)&amp;" = "&amp;B13,"")</f>
        <v>"Vacaciones" = 1</v>
      </c>
      <c r="AJ13" t="str">
        <f>IF(AND(C13&lt;&gt;"",O13&lt;&gt;""),AI13&amp;IF(AI13="","",", ")&amp;CHAR(34)&amp;SUBSTITUTE(O13,CHAR(34),"\"&amp;CHAR(34))&amp;CHAR(34)&amp;" = "&amp;C13,AI13)</f>
        <v>"Vacaciones" = 1, "Visita a familiares" = 2</v>
      </c>
      <c r="AK13" t="str">
        <f>IF(AND(D13&lt;&gt;"",P13&lt;&gt;""),AJ13&amp;IF(AJ13="","",", ")&amp;CHAR(34)&amp;SUBSTITUTE(P13,CHAR(34),"\"&amp;CHAR(34))&amp;CHAR(34)&amp;" = "&amp;D13,AJ13)</f>
        <v>"Vacaciones" = 1, "Visita a familiares" = 2, "Trabajo" = 3</v>
      </c>
      <c r="AL13" t="str">
        <f>IF(AND(E13&lt;&gt;"",Q13&lt;&gt;""),AK13&amp;IF(AK13="","",", ")&amp;CHAR(34)&amp;SUBSTITUTE(Q13,CHAR(34),"\"&amp;CHAR(34))&amp;CHAR(34)&amp;" = "&amp;E13,AK13)</f>
        <v>"Vacaciones" = 1, "Visita a familiares" = 2, "Trabajo" = 3, "Salud" = 4</v>
      </c>
      <c r="AM13" t="str">
        <f>IF(AND(F13&lt;&gt;"",R13&lt;&gt;""),AL13&amp;IF(AL13="","",", ")&amp;CHAR(34)&amp;SUBSTITUTE(R13,CHAR(34),"\"&amp;CHAR(34))&amp;CHAR(34)&amp;" = "&amp;F13,AL13)</f>
        <v>"Vacaciones" = 1, "Visita a familiares" = 2, "Trabajo" = 3, "Salud" = 4, "Otro" = 5</v>
      </c>
      <c r="AN13" t="str">
        <f>IF(AND(G13&lt;&gt;"",S13&lt;&gt;""),AM13&amp;IF(AM13="","",", ")&amp;CHAR(34)&amp;SUBSTITUTE(S13,CHAR(34),"\"&amp;CHAR(34))&amp;CHAR(34)&amp;" = "&amp;G13,AM13)</f>
        <v>"Vacaciones" = 1, "Visita a familiares" = 2, "Trabajo" = 3, "Salud" = 4, "Otro" = 5</v>
      </c>
      <c r="AO13" t="str">
        <f>IF(AND(H13&lt;&gt;"",T13&lt;&gt;""),AN13&amp;IF(AN13="","",", ")&amp;CHAR(34)&amp;SUBSTITUTE(T13,CHAR(34),"\"&amp;CHAR(34))&amp;CHAR(34)&amp;" = "&amp;H13,AN13)</f>
        <v>"Vacaciones" = 1, "Visita a familiares" = 2, "Trabajo" = 3, "Salud" = 4, "Otro" = 5</v>
      </c>
      <c r="AP13" t="str">
        <f>IF(AND(I13&lt;&gt;"",U13&lt;&gt;""),AO13&amp;IF(AO13="","",", ")&amp;CHAR(34)&amp;SUBSTITUTE(U13,CHAR(34),"\"&amp;CHAR(34))&amp;CHAR(34)&amp;" = "&amp;I13,AO13)</f>
        <v>"Vacaciones" = 1, "Visita a familiares" = 2, "Trabajo" = 3, "Salud" = 4, "Otro" = 5</v>
      </c>
      <c r="AQ13" t="str">
        <f>IF(AND(J13&lt;&gt;"",V13&lt;&gt;""),AP13&amp;IF(AP13="","",", ")&amp;CHAR(34)&amp;SUBSTITUTE(V13,CHAR(34),"\"&amp;CHAR(34))&amp;CHAR(34)&amp;" = "&amp;J13,AP13)</f>
        <v>"Vacaciones" = 1, "Visita a familiares" = 2, "Trabajo" = 3, "Salud" = 4, "Otro" = 5</v>
      </c>
      <c r="AR13" t="str">
        <f>IF(AND(K13&lt;&gt;"",W13&lt;&gt;""),AQ13&amp;IF(AQ13="","",", ")&amp;CHAR(34)&amp;SUBSTITUTE(W13,CHAR(34),"\"&amp;CHAR(34))&amp;CHAR(34)&amp;" = "&amp;K13,AQ13)</f>
        <v>"Vacaciones" = 1, "Visita a familiares" = 2, "Trabajo" = 3, "Salud" = 4, "Otro" = 5</v>
      </c>
      <c r="AS13" t="str">
        <f>IF(AND(L13&lt;&gt;"",X13&lt;&gt;""),AR13&amp;IF(AR13="","",", ")&amp;CHAR(34)&amp;SUBSTITUTE(X13,CHAR(34),"\"&amp;CHAR(34))&amp;CHAR(34)&amp;" = "&amp;L13,AR13)</f>
        <v>"Vacaciones" = 1, "Visita a familiares" = 2, "Trabajo" = 3, "Salud" = 4, "Otro" = 5</v>
      </c>
      <c r="AT13" t="str">
        <f>IF(AND(M13&lt;&gt;"",Y13&lt;&gt;""),AS13&amp;IF(AS13="","",", ")&amp;CHAR(34)&amp;SUBSTITUTE(Y13,CHAR(34),"\"&amp;CHAR(34))&amp;CHAR(34)&amp;" = "&amp;M13,AS13)</f>
        <v>"Vacaciones" = 1, "Visita a familiares" = 2, "Trabajo" = 3, "Salud" = 4, "Otro" = 5</v>
      </c>
      <c r="AU13" t="str">
        <f>IF(AND(B13&lt;&gt;"",N13&lt;&gt;""),""&amp;IF(""="",""," ")&amp;B13&amp;" "&amp;CHAR(34)&amp;SUBSTITUTE(N13,CHAR(34),CHAR(34)&amp;CHAR(34))&amp;CHAR(34),"")</f>
        <v>1 "Vacaciones"</v>
      </c>
      <c r="AV13" t="str">
        <f>IF(AND(C13&lt;&gt;"",O13&lt;&gt;""),AU13&amp;IF(AU13="",""," ")&amp;C13&amp;" "&amp;CHAR(34)&amp;SUBSTITUTE(O13,CHAR(34),CHAR(34)&amp;CHAR(34))&amp;CHAR(34),AU13)</f>
        <v>1 "Vacaciones" 2 "Visita a familiares"</v>
      </c>
      <c r="AW13" t="str">
        <f>IF(AND(D13&lt;&gt;"",P13&lt;&gt;""),AV13&amp;IF(AV13="",""," ")&amp;D13&amp;" "&amp;CHAR(34)&amp;SUBSTITUTE(P13,CHAR(34),CHAR(34)&amp;CHAR(34))&amp;CHAR(34),AV13)</f>
        <v>1 "Vacaciones" 2 "Visita a familiares" 3 "Trabajo"</v>
      </c>
      <c r="AX13" t="str">
        <f>IF(AND(E13&lt;&gt;"",Q13&lt;&gt;""),AW13&amp;IF(AW13="",""," ")&amp;E13&amp;" "&amp;CHAR(34)&amp;SUBSTITUTE(Q13,CHAR(34),CHAR(34)&amp;CHAR(34))&amp;CHAR(34),AW13)</f>
        <v>1 "Vacaciones" 2 "Visita a familiares" 3 "Trabajo" 4 "Salud"</v>
      </c>
      <c r="AY13" t="str">
        <f>IF(AND(F13&lt;&gt;"",R13&lt;&gt;""),AX13&amp;IF(AX13="",""," ")&amp;F13&amp;" "&amp;CHAR(34)&amp;SUBSTITUTE(R13,CHAR(34),CHAR(34)&amp;CHAR(34))&amp;CHAR(34),AX13)</f>
        <v>1 "Vacaciones" 2 "Visita a familiares" 3 "Trabajo" 4 "Salud" 5 "Otro"</v>
      </c>
      <c r="AZ13" t="str">
        <f>IF(AND(G13&lt;&gt;"",S13&lt;&gt;""),AY13&amp;IF(AY13="",""," ")&amp;G13&amp;" "&amp;CHAR(34)&amp;SUBSTITUTE(S13,CHAR(34),CHAR(34)&amp;CHAR(34))&amp;CHAR(34),AY13)</f>
        <v>1 "Vacaciones" 2 "Visita a familiares" 3 "Trabajo" 4 "Salud" 5 "Otro"</v>
      </c>
      <c r="BA13" t="str">
        <f>IF(AND(H13&lt;&gt;"",T13&lt;&gt;""),AZ13&amp;IF(AZ13="",""," ")&amp;H13&amp;" "&amp;CHAR(34)&amp;SUBSTITUTE(T13,CHAR(34),CHAR(34)&amp;CHAR(34))&amp;CHAR(34),AZ13)</f>
        <v>1 "Vacaciones" 2 "Visita a familiares" 3 "Trabajo" 4 "Salud" 5 "Otro"</v>
      </c>
      <c r="BB13" t="str">
        <f>IF(AND(I13&lt;&gt;"",U13&lt;&gt;""),BA13&amp;IF(BA13="",""," ")&amp;I13&amp;" "&amp;CHAR(34)&amp;SUBSTITUTE(U13,CHAR(34),CHAR(34)&amp;CHAR(34))&amp;CHAR(34),BA13)</f>
        <v>1 "Vacaciones" 2 "Visita a familiares" 3 "Trabajo" 4 "Salud" 5 "Otro"</v>
      </c>
      <c r="BC13" t="str">
        <f>IF(AND(J13&lt;&gt;"",V13&lt;&gt;""),BB13&amp;IF(BB13="",""," ")&amp;J13&amp;" "&amp;CHAR(34)&amp;SUBSTITUTE(V13,CHAR(34),CHAR(34)&amp;CHAR(34))&amp;CHAR(34),BB13)</f>
        <v>1 "Vacaciones" 2 "Visita a familiares" 3 "Trabajo" 4 "Salud" 5 "Otro"</v>
      </c>
      <c r="BD13" t="str">
        <f>IF(AND(K13&lt;&gt;"",W13&lt;&gt;""),BC13&amp;IF(BC13="",""," ")&amp;K13&amp;" "&amp;CHAR(34)&amp;SUBSTITUTE(W13,CHAR(34),CHAR(34)&amp;CHAR(34))&amp;CHAR(34),BC13)</f>
        <v>1 "Vacaciones" 2 "Visita a familiares" 3 "Trabajo" 4 "Salud" 5 "Otro"</v>
      </c>
      <c r="BE13" t="str">
        <f>IF(AND(L13&lt;&gt;"",X13&lt;&gt;""),BD13&amp;IF(BD13="",""," ")&amp;L13&amp;" "&amp;CHAR(34)&amp;SUBSTITUTE(X13,CHAR(34),CHAR(34)&amp;CHAR(34))&amp;CHAR(34),BD13)</f>
        <v>1 "Vacaciones" 2 "Visita a familiares" 3 "Trabajo" 4 "Salud" 5 "Otro"</v>
      </c>
      <c r="BF13" t="str">
        <f>IF(AND(M13&lt;&gt;"",Y13&lt;&gt;""),BE13&amp;IF(BE13="",""," ")&amp;M13&amp;" "&amp;CHAR(34)&amp;SUBSTITUTE(Y13,CHAR(34),CHAR(34)&amp;CHAR(34))&amp;CHAR(34),BE13)</f>
        <v>1 "Vacaciones" 2 "Visita a familiares" 3 "Trabajo" 4 "Salud" 5 "Otro"</v>
      </c>
    </row>
    <row r="14" spans="1:58">
      <c r="A14" t="str">
        <f>IF(Variables!$A$15="","",Variables!$A$15)</f>
        <v>satisfaccion</v>
      </c>
      <c r="B14" t="str">
        <f>IF(Variables!$E$15="","",IF(ISNUMBER(FIND("=",TRIM(MID(SUBSTITUTE(Variables!$E$15,";",REPT(" ",200)),1,200)))),TRIM(LEFT(TRIM(MID(SUBSTITUTE(Variables!$E$15,";",REPT(" ",200)),1,200)),FIND("=",TRIM(MID(SUBSTITUTE(Variables!$E$15,";",REPT(" ",200)),1,200)))-1)),TRIM(TRIM(MID(SUBSTITUTE(Variables!$E$15,";",REPT(" ",200)),1,200)))))</f>
        <v>1 a 10</v>
      </c>
      <c r="C14">
        <f>IF(Variables!$E$15="","",IF(ISNUMBER(FIND("=",TRIM(MID(SUBSTITUTE(Variables!$E$15,";",REPT(" ",200)),201,200)))),TRIM(LEFT(TRIM(MID(SUBSTITUTE(Variables!$E$15,";",REPT(" ",200)),201,200)),FIND("=",TRIM(MID(SUBSTITUTE(Variables!$E$15,";",REPT(" ",200)),201,200)))-1)),TRIM(TRIM(MID(SUBSTITUTE(Variables!$E$15,";",REPT(" ",200)),201,200)))))</f>
        <v/>
      </c>
      <c r="D14">
        <f>IF(Variables!$E$15="","",IF(ISNUMBER(FIND("=",TRIM(MID(SUBSTITUTE(Variables!$E$15,";",REPT(" ",200)),401,200)))),TRIM(LEFT(TRIM(MID(SUBSTITUTE(Variables!$E$15,";",REPT(" ",200)),401,200)),FIND("=",TRIM(MID(SUBSTITUTE(Variables!$E$15,";",REPT(" ",200)),401,200)))-1)),TRIM(TRIM(MID(SUBSTITUTE(Variables!$E$15,";",REPT(" ",200)),401,200)))))</f>
        <v/>
      </c>
      <c r="E14">
        <f>IF(Variables!$E$15="","",IF(ISNUMBER(FIND("=",TRIM(MID(SUBSTITUTE(Variables!$E$15,";",REPT(" ",200)),601,200)))),TRIM(LEFT(TRIM(MID(SUBSTITUTE(Variables!$E$15,";",REPT(" ",200)),601,200)),FIND("=",TRIM(MID(SUBSTITUTE(Variables!$E$15,";",REPT(" ",200)),601,200)))-1)),TRIM(TRIM(MID(SUBSTITUTE(Variables!$E$15,";",REPT(" ",200)),601,200)))))</f>
        <v/>
      </c>
      <c r="F14">
        <f>IF(Variables!$E$15="","",IF(ISNUMBER(FIND("=",TRIM(MID(SUBSTITUTE(Variables!$E$15,";",REPT(" ",200)),801,200)))),TRIM(LEFT(TRIM(MID(SUBSTITUTE(Variables!$E$15,";",REPT(" ",200)),801,200)),FIND("=",TRIM(MID(SUBSTITUTE(Variables!$E$15,";",REPT(" ",200)),801,200)))-1)),TRIM(TRIM(MID(SUBSTITUTE(Variables!$E$15,";",REPT(" ",200)),801,200)))))</f>
        <v/>
      </c>
      <c r="G14">
        <f>IF(Variables!$E$15="","",IF(ISNUMBER(FIND("=",TRIM(MID(SUBSTITUTE(Variables!$E$15,";",REPT(" ",200)),1001,200)))),TRIM(LEFT(TRIM(MID(SUBSTITUTE(Variables!$E$15,";",REPT(" ",200)),1001,200)),FIND("=",TRIM(MID(SUBSTITUTE(Variables!$E$15,";",REPT(" ",200)),1001,200)))-1)),TRIM(TRIM(MID(SUBSTITUTE(Variables!$E$15,";",REPT(" ",200)),1001,200)))))</f>
        <v/>
      </c>
      <c r="H14">
        <f>IF(Variables!$E$15="","",IF(ISNUMBER(FIND("=",TRIM(MID(SUBSTITUTE(Variables!$E$15,";",REPT(" ",200)),1201,200)))),TRIM(LEFT(TRIM(MID(SUBSTITUTE(Variables!$E$15,";",REPT(" ",200)),1201,200)),FIND("=",TRIM(MID(SUBSTITUTE(Variables!$E$15,";",REPT(" ",200)),1201,200)))-1)),TRIM(TRIM(MID(SUBSTITUTE(Variables!$E$15,";",REPT(" ",200)),1201,200)))))</f>
        <v/>
      </c>
      <c r="I14">
        <f>IF(Variables!$E$15="","",IF(ISNUMBER(FIND("=",TRIM(MID(SUBSTITUTE(Variables!$E$15,";",REPT(" ",200)),1401,200)))),TRIM(LEFT(TRIM(MID(SUBSTITUTE(Variables!$E$15,";",REPT(" ",200)),1401,200)),FIND("=",TRIM(MID(SUBSTITUTE(Variables!$E$15,";",REPT(" ",200)),1401,200)))-1)),TRIM(TRIM(MID(SUBSTITUTE(Variables!$E$15,";",REPT(" ",200)),1401,200)))))</f>
        <v/>
      </c>
      <c r="J14">
        <f>IF(Variables!$E$15="","",IF(ISNUMBER(FIND("=",TRIM(MID(SUBSTITUTE(Variables!$E$15,";",REPT(" ",200)),1601,200)))),TRIM(LEFT(TRIM(MID(SUBSTITUTE(Variables!$E$15,";",REPT(" ",200)),1601,200)),FIND("=",TRIM(MID(SUBSTITUTE(Variables!$E$15,";",REPT(" ",200)),1601,200)))-1)),TRIM(TRIM(MID(SUBSTITUTE(Variables!$E$15,";",REPT(" ",200)),1601,200)))))</f>
        <v/>
      </c>
      <c r="K14">
        <f>IF(Variables!$E$15="","",IF(ISNUMBER(FIND("=",TRIM(MID(SUBSTITUTE(Variables!$E$15,";",REPT(" ",200)),1801,200)))),TRIM(LEFT(TRIM(MID(SUBSTITUTE(Variables!$E$15,";",REPT(" ",200)),1801,200)),FIND("=",TRIM(MID(SUBSTITUTE(Variables!$E$15,";",REPT(" ",200)),1801,200)))-1)),TRIM(TRIM(MID(SUBSTITUTE(Variables!$E$15,";",REPT(" ",200)),1801,200)))))</f>
        <v/>
      </c>
      <c r="L14">
        <f>IF(Variables!$E$15="","",IF(ISNUMBER(FIND("=",TRIM(MID(SUBSTITUTE(Variables!$E$15,";",REPT(" ",200)),2001,200)))),TRIM(LEFT(TRIM(MID(SUBSTITUTE(Variables!$E$15,";",REPT(" ",200)),2001,200)),FIND("=",TRIM(MID(SUBSTITUTE(Variables!$E$15,";",REPT(" ",200)),2001,200)))-1)),TRIM(TRIM(MID(SUBSTITUTE(Variables!$E$15,";",REPT(" ",200)),2001,200)))))</f>
        <v/>
      </c>
      <c r="M14">
        <f>IF(Variables!$E$15="","",IF(ISNUMBER(FIND("=",TRIM(MID(SUBSTITUTE(Variables!$E$15,";",REPT(" ",200)),2201,200)))),TRIM(LEFT(TRIM(MID(SUBSTITUTE(Variables!$E$15,";",REPT(" ",200)),2201,200)),FIND("=",TRIM(MID(SUBSTITUTE(Variables!$E$15,";",REPT(" ",200)),2201,200)))-1)),TRIM(TRIM(MID(SUBSTITUTE(Variables!$E$15,";",REPT(" ",200)),2201,200)))))</f>
        <v/>
      </c>
      <c r="N14">
        <f>IF(Variables!$E$15="","",IF(ISNUMBER(FIND("=",TRIM(MID(SUBSTITUTE(Variables!$E$15,";",REPT(" ",200)),1,200)))),TRIM(MID(TRIM(MID(SUBSTITUTE(Variables!$E$15,";",REPT(" ",200)),1,200)),FIND("=",TRIM(MID(SUBSTITUTE(Variables!$E$15,";",REPT(" ",200)),1,200)))+1,200)),""))</f>
        <v/>
      </c>
      <c r="O14">
        <f>IF(Variables!$E$15="","",IF(ISNUMBER(FIND("=",TRIM(MID(SUBSTITUTE(Variables!$E$15,";",REPT(" ",200)),201,200)))),TRIM(MID(TRIM(MID(SUBSTITUTE(Variables!$E$15,";",REPT(" ",200)),201,200)),FIND("=",TRIM(MID(SUBSTITUTE(Variables!$E$15,";",REPT(" ",200)),201,200)))+1,200)),""))</f>
        <v/>
      </c>
      <c r="P14">
        <f>IF(Variables!$E$15="","",IF(ISNUMBER(FIND("=",TRIM(MID(SUBSTITUTE(Variables!$E$15,";",REPT(" ",200)),401,200)))),TRIM(MID(TRIM(MID(SUBSTITUTE(Variables!$E$15,";",REPT(" ",200)),401,200)),FIND("=",TRIM(MID(SUBSTITUTE(Variables!$E$15,";",REPT(" ",200)),401,200)))+1,200)),""))</f>
        <v/>
      </c>
      <c r="Q14">
        <f>IF(Variables!$E$15="","",IF(ISNUMBER(FIND("=",TRIM(MID(SUBSTITUTE(Variables!$E$15,";",REPT(" ",200)),601,200)))),TRIM(MID(TRIM(MID(SUBSTITUTE(Variables!$E$15,";",REPT(" ",200)),601,200)),FIND("=",TRIM(MID(SUBSTITUTE(Variables!$E$15,";",REPT(" ",200)),601,200)))+1,200)),""))</f>
        <v/>
      </c>
      <c r="R14">
        <f>IF(Variables!$E$15="","",IF(ISNUMBER(FIND("=",TRIM(MID(SUBSTITUTE(Variables!$E$15,";",REPT(" ",200)),801,200)))),TRIM(MID(TRIM(MID(SUBSTITUTE(Variables!$E$15,";",REPT(" ",200)),801,200)),FIND("=",TRIM(MID(SUBSTITUTE(Variables!$E$15,";",REPT(" ",200)),801,200)))+1,200)),""))</f>
        <v/>
      </c>
      <c r="S14">
        <f>IF(Variables!$E$15="","",IF(ISNUMBER(FIND("=",TRIM(MID(SUBSTITUTE(Variables!$E$15,";",REPT(" ",200)),1001,200)))),TRIM(MID(TRIM(MID(SUBSTITUTE(Variables!$E$15,";",REPT(" ",200)),1001,200)),FIND("=",TRIM(MID(SUBSTITUTE(Variables!$E$15,";",REPT(" ",200)),1001,200)))+1,200)),""))</f>
        <v/>
      </c>
      <c r="T14">
        <f>IF(Variables!$E$15="","",IF(ISNUMBER(FIND("=",TRIM(MID(SUBSTITUTE(Variables!$E$15,";",REPT(" ",200)),1201,200)))),TRIM(MID(TRIM(MID(SUBSTITUTE(Variables!$E$15,";",REPT(" ",200)),1201,200)),FIND("=",TRIM(MID(SUBSTITUTE(Variables!$E$15,";",REPT(" ",200)),1201,200)))+1,200)),""))</f>
        <v/>
      </c>
      <c r="U14">
        <f>IF(Variables!$E$15="","",IF(ISNUMBER(FIND("=",TRIM(MID(SUBSTITUTE(Variables!$E$15,";",REPT(" ",200)),1401,200)))),TRIM(MID(TRIM(MID(SUBSTITUTE(Variables!$E$15,";",REPT(" ",200)),1401,200)),FIND("=",TRIM(MID(SUBSTITUTE(Variables!$E$15,";",REPT(" ",200)),1401,200)))+1,200)),""))</f>
        <v/>
      </c>
      <c r="V14">
        <f>IF(Variables!$E$15="","",IF(ISNUMBER(FIND("=",TRIM(MID(SUBSTITUTE(Variables!$E$15,";",REPT(" ",200)),1601,200)))),TRIM(MID(TRIM(MID(SUBSTITUTE(Variables!$E$15,";",REPT(" ",200)),1601,200)),FIND("=",TRIM(MID(SUBSTITUTE(Variables!$E$15,";",REPT(" ",200)),1601,200)))+1,200)),""))</f>
        <v/>
      </c>
      <c r="W14">
        <f>IF(Variables!$E$15="","",IF(ISNUMBER(FIND("=",TRIM(MID(SUBSTITUTE(Variables!$E$15,";",REPT(" ",200)),1801,200)))),TRIM(MID(TRIM(MID(SUBSTITUTE(Variables!$E$15,";",REPT(" ",200)),1801,200)),FIND("=",TRIM(MID(SUBSTITUTE(Variables!$E$15,";",REPT(" ",200)),1801,200)))+1,200)),""))</f>
        <v/>
      </c>
      <c r="X14">
        <f>IF(Variables!$E$15="","",IF(ISNUMBER(FIND("=",TRIM(MID(SUBSTITUTE(Variables!$E$15,";",REPT(" ",200)),2001,200)))),TRIM(MID(TRIM(MID(SUBSTITUTE(Variables!$E$15,";",REPT(" ",200)),2001,200)),FIND("=",TRIM(MID(SUBSTITUTE(Variables!$E$15,";",REPT(" ",200)),2001,200)))+1,200)),""))</f>
        <v/>
      </c>
      <c r="Y14">
        <f>IF(Variables!$E$15="","",IF(ISNUMBER(FIND("=",TRIM(MID(SUBSTITUTE(Variables!$E$15,";",REPT(" ",200)),2201,200)))),TRIM(MID(TRIM(MID(SUBSTITUTE(Variables!$E$15,";",REPT(" ",200)),2201,200)),FIND("=",TRIM(MID(SUBSTITUTE(Variables!$E$15,";",REPT(" ",200)),2201,200)))+1,200)),""))</f>
        <v/>
      </c>
      <c r="Z14">
        <f>--AND(B14&lt;&gt;"",N14&lt;&gt;"")+--AND(C14&lt;&gt;"",O14&lt;&gt;"")+--AND(D14&lt;&gt;"",P14&lt;&gt;"")+--AND(E14&lt;&gt;"",Q14&lt;&gt;"")+--AND(F14&lt;&gt;"",R14&lt;&gt;"")+--AND(G14&lt;&gt;"",S14&lt;&gt;"")+--AND(H14&lt;&gt;"",T14&lt;&gt;"")+--AND(I14&lt;&gt;"",U14&lt;&gt;"")+--AND(J14&lt;&gt;"",V14&lt;&gt;"")+--AND(K14&lt;&gt;"",W14&lt;&gt;"")+--AND(L14&lt;&gt;"",X14&lt;&gt;"")+--AND(M14&lt;&gt;"",Y14&lt;&gt;"")</f>
        <v>0.0</v>
      </c>
      <c r="AA14">
        <f>AT14</f>
        <v/>
      </c>
      <c r="AB14">
        <f>BF14</f>
        <v/>
      </c>
      <c r="AC14" t="str">
        <f>IF(Variables!$F$15="","",IF(ISNUMBER(FIND("=",TRIM(MID(SUBSTITUTE(Variables!$F$15,";",REPT(" ",200)),1,200)))),TRIM(LEFT(TRIM(MID(SUBSTITUTE(Variables!$F$15,";",REPT(" ",200)),1,200)),FIND("=",TRIM(MID(SUBSTITUTE(Variables!$F$15,";",REPT(" ",200)),1,200)))-1)),TRIM(TRIM(MID(SUBSTITUTE(Variables!$F$15,";",REPT(" ",200)),1,200)))))</f>
        <v>99</v>
      </c>
      <c r="AD14">
        <f>IF(Variables!$F$15="","",IF(ISNUMBER(FIND("=",TRIM(MID(SUBSTITUTE(Variables!$F$15,";",REPT(" ",200)),201,200)))),TRIM(LEFT(TRIM(MID(SUBSTITUTE(Variables!$F$15,";",REPT(" ",200)),201,200)),FIND("=",TRIM(MID(SUBSTITUTE(Variables!$F$15,";",REPT(" ",200)),201,200)))-1)),TRIM(TRIM(MID(SUBSTITUTE(Variables!$F$15,";",REPT(" ",200)),201,200)))))</f>
        <v/>
      </c>
      <c r="AE14">
        <f>IF(Variables!$F$15="","",IF(ISNUMBER(FIND("=",TRIM(MID(SUBSTITUTE(Variables!$F$15,";",REPT(" ",200)),401,200)))),TRIM(LEFT(TRIM(MID(SUBSTITUTE(Variables!$F$15,";",REPT(" ",200)),401,200)),FIND("=",TRIM(MID(SUBSTITUTE(Variables!$F$15,";",REPT(" ",200)),401,200)))-1)),TRIM(TRIM(MID(SUBSTITUTE(Variables!$F$15,";",REPT(" ",200)),401,200)))))</f>
        <v/>
      </c>
      <c r="AF14">
        <f>IF(Variables!$F$15="","",IF(ISNUMBER(FIND("=",TRIM(MID(SUBSTITUTE(Variables!$F$15,";",REPT(" ",200)),601,200)))),TRIM(LEFT(TRIM(MID(SUBSTITUTE(Variables!$F$15,";",REPT(" ",200)),601,200)),FIND("=",TRIM(MID(SUBSTITUTE(Variables!$F$15,";",REPT(" ",200)),601,200)))-1)),TRIM(TRIM(MID(SUBSTITUTE(Variables!$F$15,";",REPT(" ",200)),601,200)))))</f>
        <v/>
      </c>
      <c r="AG14" t="str">
        <f>""&amp;IF(AC14="","",IF(""="","",", ")&amp;AC14)&amp;IF(AD14="","",IF(""&amp;IF(AC14="","",IF(""="","",", ")&amp;AC14)="","",", ")&amp;AD14)&amp;IF(AE14="","",IF(""&amp;IF(AC14="","",IF(""="","",", ")&amp;AC14)&amp;IF(AD14="","",IF(""&amp;IF(AC14="","",IF(""="","",", ")&amp;AC14)="","",", ")&amp;AD14)="","",", ")&amp;AE14)&amp;IF(AF14="","",IF(""&amp;IF(AC14="","",IF(""="","",", ")&amp;AC14)&amp;IF(AD14="","",IF(""&amp;IF(AC14="","",IF(""="","",", ")&amp;AC14)="","",", ")&amp;AD14)&amp;IF(AE14="","",IF(""&amp;IF(AC14="","",IF(""="","",", ")&amp;AC14)&amp;IF(AD14="","",IF(""&amp;IF(AC14="","",IF(""="","",", ")&amp;AC14)="","",", ")&amp;AD14)="","",", ")&amp;AE14)="","",", ")&amp;AF14)</f>
        <v>99</v>
      </c>
      <c r="AH14" t="str">
        <f>""&amp;IF(AC14="","",IF(""="","",", ")&amp;AC14)&amp;IF(AD14="","",IF(""&amp;IF(AC14="","",IF(""="","",", ")&amp;AC14)="","",", ")&amp;AD14)&amp;IF(AE14="","",IF(""&amp;IF(AC14="","",IF(""="","",", ")&amp;AC14)&amp;IF(AD14="","",IF(""&amp;IF(AC14="","",IF(""="","",", ")&amp;AC14)="","",", ")&amp;AD14)="","",", ")&amp;AE14)&amp;IF(AF14="","",IF(""&amp;IF(AC14="","",IF(""="","",", ")&amp;AC14)&amp;IF(AD14="","",IF(""&amp;IF(AC14="","",IF(""="","",", ")&amp;AC14)="","",", ")&amp;AD14)&amp;IF(AE14="","",IF(""&amp;IF(AC14="","",IF(""="","",", ")&amp;AC14)&amp;IF(AD14="","",IF(""&amp;IF(AC14="","",IF(""="","",", ")&amp;AC14)="","",", ")&amp;AD14)="","",", ")&amp;AE14)="","",", ")&amp;AF14)</f>
        <v>99</v>
      </c>
      <c r="AI14">
        <f>IF(AND(B14&lt;&gt;"",N14&lt;&gt;""),""&amp;IF(""="","",", ")&amp;CHAR(34)&amp;SUBSTITUTE(N14,CHAR(34),"\"&amp;CHAR(34))&amp;CHAR(34)&amp;" = "&amp;B14,"")</f>
        <v/>
      </c>
      <c r="AJ14">
        <f>IF(AND(C14&lt;&gt;"",O14&lt;&gt;""),AI14&amp;IF(AI14="","",", ")&amp;CHAR(34)&amp;SUBSTITUTE(O14,CHAR(34),"\"&amp;CHAR(34))&amp;CHAR(34)&amp;" = "&amp;C14,AI14)</f>
        <v/>
      </c>
      <c r="AK14">
        <f>IF(AND(D14&lt;&gt;"",P14&lt;&gt;""),AJ14&amp;IF(AJ14="","",", ")&amp;CHAR(34)&amp;SUBSTITUTE(P14,CHAR(34),"\"&amp;CHAR(34))&amp;CHAR(34)&amp;" = "&amp;D14,AJ14)</f>
        <v/>
      </c>
      <c r="AL14">
        <f>IF(AND(E14&lt;&gt;"",Q14&lt;&gt;""),AK14&amp;IF(AK14="","",", ")&amp;CHAR(34)&amp;SUBSTITUTE(Q14,CHAR(34),"\"&amp;CHAR(34))&amp;CHAR(34)&amp;" = "&amp;E14,AK14)</f>
        <v/>
      </c>
      <c r="AM14">
        <f>IF(AND(F14&lt;&gt;"",R14&lt;&gt;""),AL14&amp;IF(AL14="","",", ")&amp;CHAR(34)&amp;SUBSTITUTE(R14,CHAR(34),"\"&amp;CHAR(34))&amp;CHAR(34)&amp;" = "&amp;F14,AL14)</f>
        <v/>
      </c>
      <c r="AN14">
        <f>IF(AND(G14&lt;&gt;"",S14&lt;&gt;""),AM14&amp;IF(AM14="","",", ")&amp;CHAR(34)&amp;SUBSTITUTE(S14,CHAR(34),"\"&amp;CHAR(34))&amp;CHAR(34)&amp;" = "&amp;G14,AM14)</f>
        <v/>
      </c>
      <c r="AO14">
        <f>IF(AND(H14&lt;&gt;"",T14&lt;&gt;""),AN14&amp;IF(AN14="","",", ")&amp;CHAR(34)&amp;SUBSTITUTE(T14,CHAR(34),"\"&amp;CHAR(34))&amp;CHAR(34)&amp;" = "&amp;H14,AN14)</f>
        <v/>
      </c>
      <c r="AP14">
        <f>IF(AND(I14&lt;&gt;"",U14&lt;&gt;""),AO14&amp;IF(AO14="","",", ")&amp;CHAR(34)&amp;SUBSTITUTE(U14,CHAR(34),"\"&amp;CHAR(34))&amp;CHAR(34)&amp;" = "&amp;I14,AO14)</f>
        <v/>
      </c>
      <c r="AQ14">
        <f>IF(AND(J14&lt;&gt;"",V14&lt;&gt;""),AP14&amp;IF(AP14="","",", ")&amp;CHAR(34)&amp;SUBSTITUTE(V14,CHAR(34),"\"&amp;CHAR(34))&amp;CHAR(34)&amp;" = "&amp;J14,AP14)</f>
        <v/>
      </c>
      <c r="AR14">
        <f>IF(AND(K14&lt;&gt;"",W14&lt;&gt;""),AQ14&amp;IF(AQ14="","",", ")&amp;CHAR(34)&amp;SUBSTITUTE(W14,CHAR(34),"\"&amp;CHAR(34))&amp;CHAR(34)&amp;" = "&amp;K14,AQ14)</f>
        <v/>
      </c>
      <c r="AS14">
        <f>IF(AND(L14&lt;&gt;"",X14&lt;&gt;""),AR14&amp;IF(AR14="","",", ")&amp;CHAR(34)&amp;SUBSTITUTE(X14,CHAR(34),"\"&amp;CHAR(34))&amp;CHAR(34)&amp;" = "&amp;L14,AR14)</f>
        <v/>
      </c>
      <c r="AT14">
        <f>IF(AND(M14&lt;&gt;"",Y14&lt;&gt;""),AS14&amp;IF(AS14="","",", ")&amp;CHAR(34)&amp;SUBSTITUTE(Y14,CHAR(34),"\"&amp;CHAR(34))&amp;CHAR(34)&amp;" = "&amp;M14,AS14)</f>
        <v/>
      </c>
      <c r="AU14">
        <f>IF(AND(B14&lt;&gt;"",N14&lt;&gt;""),""&amp;IF(""="",""," ")&amp;B14&amp;" "&amp;CHAR(34)&amp;SUBSTITUTE(N14,CHAR(34),CHAR(34)&amp;CHAR(34))&amp;CHAR(34),"")</f>
        <v/>
      </c>
      <c r="AV14">
        <f>IF(AND(C14&lt;&gt;"",O14&lt;&gt;""),AU14&amp;IF(AU14="",""," ")&amp;C14&amp;" "&amp;CHAR(34)&amp;SUBSTITUTE(O14,CHAR(34),CHAR(34)&amp;CHAR(34))&amp;CHAR(34),AU14)</f>
        <v/>
      </c>
      <c r="AW14">
        <f>IF(AND(D14&lt;&gt;"",P14&lt;&gt;""),AV14&amp;IF(AV14="",""," ")&amp;D14&amp;" "&amp;CHAR(34)&amp;SUBSTITUTE(P14,CHAR(34),CHAR(34)&amp;CHAR(34))&amp;CHAR(34),AV14)</f>
        <v/>
      </c>
      <c r="AX14">
        <f>IF(AND(E14&lt;&gt;"",Q14&lt;&gt;""),AW14&amp;IF(AW14="",""," ")&amp;E14&amp;" "&amp;CHAR(34)&amp;SUBSTITUTE(Q14,CHAR(34),CHAR(34)&amp;CHAR(34))&amp;CHAR(34),AW14)</f>
        <v/>
      </c>
      <c r="AY14">
        <f>IF(AND(F14&lt;&gt;"",R14&lt;&gt;""),AX14&amp;IF(AX14="",""," ")&amp;F14&amp;" "&amp;CHAR(34)&amp;SUBSTITUTE(R14,CHAR(34),CHAR(34)&amp;CHAR(34))&amp;CHAR(34),AX14)</f>
        <v/>
      </c>
      <c r="AZ14">
        <f>IF(AND(G14&lt;&gt;"",S14&lt;&gt;""),AY14&amp;IF(AY14="",""," ")&amp;G14&amp;" "&amp;CHAR(34)&amp;SUBSTITUTE(S14,CHAR(34),CHAR(34)&amp;CHAR(34))&amp;CHAR(34),AY14)</f>
        <v/>
      </c>
      <c r="BA14">
        <f>IF(AND(H14&lt;&gt;"",T14&lt;&gt;""),AZ14&amp;IF(AZ14="",""," ")&amp;H14&amp;" "&amp;CHAR(34)&amp;SUBSTITUTE(T14,CHAR(34),CHAR(34)&amp;CHAR(34))&amp;CHAR(34),AZ14)</f>
        <v/>
      </c>
      <c r="BB14">
        <f>IF(AND(I14&lt;&gt;"",U14&lt;&gt;""),BA14&amp;IF(BA14="",""," ")&amp;I14&amp;" "&amp;CHAR(34)&amp;SUBSTITUTE(U14,CHAR(34),CHAR(34)&amp;CHAR(34))&amp;CHAR(34),BA14)</f>
        <v/>
      </c>
      <c r="BC14">
        <f>IF(AND(J14&lt;&gt;"",V14&lt;&gt;""),BB14&amp;IF(BB14="",""," ")&amp;J14&amp;" "&amp;CHAR(34)&amp;SUBSTITUTE(V14,CHAR(34),CHAR(34)&amp;CHAR(34))&amp;CHAR(34),BB14)</f>
        <v/>
      </c>
      <c r="BD14">
        <f>IF(AND(K14&lt;&gt;"",W14&lt;&gt;""),BC14&amp;IF(BC14="",""," ")&amp;K14&amp;" "&amp;CHAR(34)&amp;SUBSTITUTE(W14,CHAR(34),CHAR(34)&amp;CHAR(34))&amp;CHAR(34),BC14)</f>
        <v/>
      </c>
      <c r="BE14">
        <f>IF(AND(L14&lt;&gt;"",X14&lt;&gt;""),BD14&amp;IF(BD14="",""," ")&amp;L14&amp;" "&amp;CHAR(34)&amp;SUBSTITUTE(X14,CHAR(34),CHAR(34)&amp;CHAR(34))&amp;CHAR(34),BD14)</f>
        <v/>
      </c>
      <c r="BF14">
        <f>IF(AND(M14&lt;&gt;"",Y14&lt;&gt;""),BE14&amp;IF(BE14="",""," ")&amp;M14&amp;" "&amp;CHAR(34)&amp;SUBSTITUTE(Y14,CHAR(34),CHAR(34)&amp;CHAR(34))&amp;CHAR(34),BE14)</f>
        <v/>
      </c>
    </row>
    <row r="15" spans="1:58">
      <c r="A15" t="str">
        <f>IF(Variables!$A$16="","",Variables!$A$16)</f>
        <v>volveria</v>
      </c>
      <c r="B15">
        <f>IF(Variables!$E$16="","",IF(ISNUMBER(FIND("=",TRIM(MID(SUBSTITUTE(Variables!$E$16,";",REPT(" ",200)),1,200)))),TRIM(LEFT(TRIM(MID(SUBSTITUTE(Variables!$E$16,";",REPT(" ",200)),1,200)),FIND("=",TRIM(MID(SUBSTITUTE(Variables!$E$16,";",REPT(" ",200)),1,200)))-1)),TRIM(TRIM(MID(SUBSTITUTE(Variables!$E$16,";",REPT(" ",200)),1,200)))))</f>
        <v/>
      </c>
      <c r="C15">
        <f>IF(Variables!$E$16="","",IF(ISNUMBER(FIND("=",TRIM(MID(SUBSTITUTE(Variables!$E$16,";",REPT(" ",200)),201,200)))),TRIM(LEFT(TRIM(MID(SUBSTITUTE(Variables!$E$16,";",REPT(" ",200)),201,200)),FIND("=",TRIM(MID(SUBSTITUTE(Variables!$E$16,";",REPT(" ",200)),201,200)))-1)),TRIM(TRIM(MID(SUBSTITUTE(Variables!$E$16,";",REPT(" ",200)),201,200)))))</f>
        <v/>
      </c>
      <c r="D15">
        <f>IF(Variables!$E$16="","",IF(ISNUMBER(FIND("=",TRIM(MID(SUBSTITUTE(Variables!$E$16,";",REPT(" ",200)),401,200)))),TRIM(LEFT(TRIM(MID(SUBSTITUTE(Variables!$E$16,";",REPT(" ",200)),401,200)),FIND("=",TRIM(MID(SUBSTITUTE(Variables!$E$16,";",REPT(" ",200)),401,200)))-1)),TRIM(TRIM(MID(SUBSTITUTE(Variables!$E$16,";",REPT(" ",200)),401,200)))))</f>
        <v/>
      </c>
      <c r="E15">
        <f>IF(Variables!$E$16="","",IF(ISNUMBER(FIND("=",TRIM(MID(SUBSTITUTE(Variables!$E$16,";",REPT(" ",200)),601,200)))),TRIM(LEFT(TRIM(MID(SUBSTITUTE(Variables!$E$16,";",REPT(" ",200)),601,200)),FIND("=",TRIM(MID(SUBSTITUTE(Variables!$E$16,";",REPT(" ",200)),601,200)))-1)),TRIM(TRIM(MID(SUBSTITUTE(Variables!$E$16,";",REPT(" ",200)),601,200)))))</f>
        <v/>
      </c>
      <c r="F15">
        <f>IF(Variables!$E$16="","",IF(ISNUMBER(FIND("=",TRIM(MID(SUBSTITUTE(Variables!$E$16,";",REPT(" ",200)),801,200)))),TRIM(LEFT(TRIM(MID(SUBSTITUTE(Variables!$E$16,";",REPT(" ",200)),801,200)),FIND("=",TRIM(MID(SUBSTITUTE(Variables!$E$16,";",REPT(" ",200)),801,200)))-1)),TRIM(TRIM(MID(SUBSTITUTE(Variables!$E$16,";",REPT(" ",200)),801,200)))))</f>
        <v/>
      </c>
      <c r="G15">
        <f>IF(Variables!$E$16="","",IF(ISNUMBER(FIND("=",TRIM(MID(SUBSTITUTE(Variables!$E$16,";",REPT(" ",200)),1001,200)))),TRIM(LEFT(TRIM(MID(SUBSTITUTE(Variables!$E$16,";",REPT(" ",200)),1001,200)),FIND("=",TRIM(MID(SUBSTITUTE(Variables!$E$16,";",REPT(" ",200)),1001,200)))-1)),TRIM(TRIM(MID(SUBSTITUTE(Variables!$E$16,";",REPT(" ",200)),1001,200)))))</f>
        <v/>
      </c>
      <c r="H15">
        <f>IF(Variables!$E$16="","",IF(ISNUMBER(FIND("=",TRIM(MID(SUBSTITUTE(Variables!$E$16,";",REPT(" ",200)),1201,200)))),TRIM(LEFT(TRIM(MID(SUBSTITUTE(Variables!$E$16,";",REPT(" ",200)),1201,200)),FIND("=",TRIM(MID(SUBSTITUTE(Variables!$E$16,";",REPT(" ",200)),1201,200)))-1)),TRIM(TRIM(MID(SUBSTITUTE(Variables!$E$16,";",REPT(" ",200)),1201,200)))))</f>
        <v/>
      </c>
      <c r="I15">
        <f>IF(Variables!$E$16="","",IF(ISNUMBER(FIND("=",TRIM(MID(SUBSTITUTE(Variables!$E$16,";",REPT(" ",200)),1401,200)))),TRIM(LEFT(TRIM(MID(SUBSTITUTE(Variables!$E$16,";",REPT(" ",200)),1401,200)),FIND("=",TRIM(MID(SUBSTITUTE(Variables!$E$16,";",REPT(" ",200)),1401,200)))-1)),TRIM(TRIM(MID(SUBSTITUTE(Variables!$E$16,";",REPT(" ",200)),1401,200)))))</f>
        <v/>
      </c>
      <c r="J15">
        <f>IF(Variables!$E$16="","",IF(ISNUMBER(FIND("=",TRIM(MID(SUBSTITUTE(Variables!$E$16,";",REPT(" ",200)),1601,200)))),TRIM(LEFT(TRIM(MID(SUBSTITUTE(Variables!$E$16,";",REPT(" ",200)),1601,200)),FIND("=",TRIM(MID(SUBSTITUTE(Variables!$E$16,";",REPT(" ",200)),1601,200)))-1)),TRIM(TRIM(MID(SUBSTITUTE(Variables!$E$16,";",REPT(" ",200)),1601,200)))))</f>
        <v/>
      </c>
      <c r="K15">
        <f>IF(Variables!$E$16="","",IF(ISNUMBER(FIND("=",TRIM(MID(SUBSTITUTE(Variables!$E$16,";",REPT(" ",200)),1801,200)))),TRIM(LEFT(TRIM(MID(SUBSTITUTE(Variables!$E$16,";",REPT(" ",200)),1801,200)),FIND("=",TRIM(MID(SUBSTITUTE(Variables!$E$16,";",REPT(" ",200)),1801,200)))-1)),TRIM(TRIM(MID(SUBSTITUTE(Variables!$E$16,";",REPT(" ",200)),1801,200)))))</f>
        <v/>
      </c>
      <c r="L15">
        <f>IF(Variables!$E$16="","",IF(ISNUMBER(FIND("=",TRIM(MID(SUBSTITUTE(Variables!$E$16,";",REPT(" ",200)),2001,200)))),TRIM(LEFT(TRIM(MID(SUBSTITUTE(Variables!$E$16,";",REPT(" ",200)),2001,200)),FIND("=",TRIM(MID(SUBSTITUTE(Variables!$E$16,";",REPT(" ",200)),2001,200)))-1)),TRIM(TRIM(MID(SUBSTITUTE(Variables!$E$16,";",REPT(" ",200)),2001,200)))))</f>
        <v/>
      </c>
      <c r="M15">
        <f>IF(Variables!$E$16="","",IF(ISNUMBER(FIND("=",TRIM(MID(SUBSTITUTE(Variables!$E$16,";",REPT(" ",200)),2201,200)))),TRIM(LEFT(TRIM(MID(SUBSTITUTE(Variables!$E$16,";",REPT(" ",200)),2201,200)),FIND("=",TRIM(MID(SUBSTITUTE(Variables!$E$16,";",REPT(" ",200)),2201,200)))-1)),TRIM(TRIM(MID(SUBSTITUTE(Variables!$E$16,";",REPT(" ",200)),2201,200)))))</f>
        <v/>
      </c>
      <c r="N15">
        <f>IF(Variables!$E$16="","",IF(ISNUMBER(FIND("=",TRIM(MID(SUBSTITUTE(Variables!$E$16,";",REPT(" ",200)),1,200)))),TRIM(MID(TRIM(MID(SUBSTITUTE(Variables!$E$16,";",REPT(" ",200)),1,200)),FIND("=",TRIM(MID(SUBSTITUTE(Variables!$E$16,";",REPT(" ",200)),1,200)))+1,200)),""))</f>
        <v/>
      </c>
      <c r="O15">
        <f>IF(Variables!$E$16="","",IF(ISNUMBER(FIND("=",TRIM(MID(SUBSTITUTE(Variables!$E$16,";",REPT(" ",200)),201,200)))),TRIM(MID(TRIM(MID(SUBSTITUTE(Variables!$E$16,";",REPT(" ",200)),201,200)),FIND("=",TRIM(MID(SUBSTITUTE(Variables!$E$16,";",REPT(" ",200)),201,200)))+1,200)),""))</f>
        <v/>
      </c>
      <c r="P15">
        <f>IF(Variables!$E$16="","",IF(ISNUMBER(FIND("=",TRIM(MID(SUBSTITUTE(Variables!$E$16,";",REPT(" ",200)),401,200)))),TRIM(MID(TRIM(MID(SUBSTITUTE(Variables!$E$16,";",REPT(" ",200)),401,200)),FIND("=",TRIM(MID(SUBSTITUTE(Variables!$E$16,";",REPT(" ",200)),401,200)))+1,200)),""))</f>
        <v/>
      </c>
      <c r="Q15">
        <f>IF(Variables!$E$16="","",IF(ISNUMBER(FIND("=",TRIM(MID(SUBSTITUTE(Variables!$E$16,";",REPT(" ",200)),601,200)))),TRIM(MID(TRIM(MID(SUBSTITUTE(Variables!$E$16,";",REPT(" ",200)),601,200)),FIND("=",TRIM(MID(SUBSTITUTE(Variables!$E$16,";",REPT(" ",200)),601,200)))+1,200)),""))</f>
        <v/>
      </c>
      <c r="R15">
        <f>IF(Variables!$E$16="","",IF(ISNUMBER(FIND("=",TRIM(MID(SUBSTITUTE(Variables!$E$16,";",REPT(" ",200)),801,200)))),TRIM(MID(TRIM(MID(SUBSTITUTE(Variables!$E$16,";",REPT(" ",200)),801,200)),FIND("=",TRIM(MID(SUBSTITUTE(Variables!$E$16,";",REPT(" ",200)),801,200)))+1,200)),""))</f>
        <v/>
      </c>
      <c r="S15">
        <f>IF(Variables!$E$16="","",IF(ISNUMBER(FIND("=",TRIM(MID(SUBSTITUTE(Variables!$E$16,";",REPT(" ",200)),1001,200)))),TRIM(MID(TRIM(MID(SUBSTITUTE(Variables!$E$16,";",REPT(" ",200)),1001,200)),FIND("=",TRIM(MID(SUBSTITUTE(Variables!$E$16,";",REPT(" ",200)),1001,200)))+1,200)),""))</f>
        <v/>
      </c>
      <c r="T15">
        <f>IF(Variables!$E$16="","",IF(ISNUMBER(FIND("=",TRIM(MID(SUBSTITUTE(Variables!$E$16,";",REPT(" ",200)),1201,200)))),TRIM(MID(TRIM(MID(SUBSTITUTE(Variables!$E$16,";",REPT(" ",200)),1201,200)),FIND("=",TRIM(MID(SUBSTITUTE(Variables!$E$16,";",REPT(" ",200)),1201,200)))+1,200)),""))</f>
        <v/>
      </c>
      <c r="U15">
        <f>IF(Variables!$E$16="","",IF(ISNUMBER(FIND("=",TRIM(MID(SUBSTITUTE(Variables!$E$16,";",REPT(" ",200)),1401,200)))),TRIM(MID(TRIM(MID(SUBSTITUTE(Variables!$E$16,";",REPT(" ",200)),1401,200)),FIND("=",TRIM(MID(SUBSTITUTE(Variables!$E$16,";",REPT(" ",200)),1401,200)))+1,200)),""))</f>
        <v/>
      </c>
      <c r="V15">
        <f>IF(Variables!$E$16="","",IF(ISNUMBER(FIND("=",TRIM(MID(SUBSTITUTE(Variables!$E$16,";",REPT(" ",200)),1601,200)))),TRIM(MID(TRIM(MID(SUBSTITUTE(Variables!$E$16,";",REPT(" ",200)),1601,200)),FIND("=",TRIM(MID(SUBSTITUTE(Variables!$E$16,";",REPT(" ",200)),1601,200)))+1,200)),""))</f>
        <v/>
      </c>
      <c r="W15">
        <f>IF(Variables!$E$16="","",IF(ISNUMBER(FIND("=",TRIM(MID(SUBSTITUTE(Variables!$E$16,";",REPT(" ",200)),1801,200)))),TRIM(MID(TRIM(MID(SUBSTITUTE(Variables!$E$16,";",REPT(" ",200)),1801,200)),FIND("=",TRIM(MID(SUBSTITUTE(Variables!$E$16,";",REPT(" ",200)),1801,200)))+1,200)),""))</f>
        <v/>
      </c>
      <c r="X15">
        <f>IF(Variables!$E$16="","",IF(ISNUMBER(FIND("=",TRIM(MID(SUBSTITUTE(Variables!$E$16,";",REPT(" ",200)),2001,200)))),TRIM(MID(TRIM(MID(SUBSTITUTE(Variables!$E$16,";",REPT(" ",200)),2001,200)),FIND("=",TRIM(MID(SUBSTITUTE(Variables!$E$16,";",REPT(" ",200)),2001,200)))+1,200)),""))</f>
        <v/>
      </c>
      <c r="Y15">
        <f>IF(Variables!$E$16="","",IF(ISNUMBER(FIND("=",TRIM(MID(SUBSTITUTE(Variables!$E$16,";",REPT(" ",200)),2201,200)))),TRIM(MID(TRIM(MID(SUBSTITUTE(Variables!$E$16,";",REPT(" ",200)),2201,200)),FIND("=",TRIM(MID(SUBSTITUTE(Variables!$E$16,";",REPT(" ",200)),2201,200)))+1,200)),""))</f>
        <v/>
      </c>
      <c r="Z15">
        <f>--AND(B15&lt;&gt;"",N15&lt;&gt;"")+--AND(C15&lt;&gt;"",O15&lt;&gt;"")+--AND(D15&lt;&gt;"",P15&lt;&gt;"")+--AND(E15&lt;&gt;"",Q15&lt;&gt;"")+--AND(F15&lt;&gt;"",R15&lt;&gt;"")+--AND(G15&lt;&gt;"",S15&lt;&gt;"")+--AND(H15&lt;&gt;"",T15&lt;&gt;"")+--AND(I15&lt;&gt;"",U15&lt;&gt;"")+--AND(J15&lt;&gt;"",V15&lt;&gt;"")+--AND(K15&lt;&gt;"",W15&lt;&gt;"")+--AND(L15&lt;&gt;"",X15&lt;&gt;"")+--AND(M15&lt;&gt;"",Y15&lt;&gt;"")</f>
        <v>0.0</v>
      </c>
      <c r="AA15">
        <f>AT15</f>
        <v/>
      </c>
      <c r="AB15">
        <f>BF15</f>
        <v/>
      </c>
      <c r="AC15">
        <f>IF(Variables!$F$16="","",IF(ISNUMBER(FIND("=",TRIM(MID(SUBSTITUTE(Variables!$F$16,";",REPT(" ",200)),1,200)))),TRIM(LEFT(TRIM(MID(SUBSTITUTE(Variables!$F$16,";",REPT(" ",200)),1,200)),FIND("=",TRIM(MID(SUBSTITUTE(Variables!$F$16,";",REPT(" ",200)),1,200)))-1)),TRIM(TRIM(MID(SUBSTITUTE(Variables!$F$16,";",REPT(" ",200)),1,200)))))</f>
        <v/>
      </c>
      <c r="AD15">
        <f>IF(Variables!$F$16="","",IF(ISNUMBER(FIND("=",TRIM(MID(SUBSTITUTE(Variables!$F$16,";",REPT(" ",200)),201,200)))),TRIM(LEFT(TRIM(MID(SUBSTITUTE(Variables!$F$16,";",REPT(" ",200)),201,200)),FIND("=",TRIM(MID(SUBSTITUTE(Variables!$F$16,";",REPT(" ",200)),201,200)))-1)),TRIM(TRIM(MID(SUBSTITUTE(Variables!$F$16,";",REPT(" ",200)),201,200)))))</f>
        <v/>
      </c>
      <c r="AE15">
        <f>IF(Variables!$F$16="","",IF(ISNUMBER(FIND("=",TRIM(MID(SUBSTITUTE(Variables!$F$16,";",REPT(" ",200)),401,200)))),TRIM(LEFT(TRIM(MID(SUBSTITUTE(Variables!$F$16,";",REPT(" ",200)),401,200)),FIND("=",TRIM(MID(SUBSTITUTE(Variables!$F$16,";",REPT(" ",200)),401,200)))-1)),TRIM(TRIM(MID(SUBSTITUTE(Variables!$F$16,";",REPT(" ",200)),401,200)))))</f>
        <v/>
      </c>
      <c r="AF15">
        <f>IF(Variables!$F$16="","",IF(ISNUMBER(FIND("=",TRIM(MID(SUBSTITUTE(Variables!$F$16,";",REPT(" ",200)),601,200)))),TRIM(LEFT(TRIM(MID(SUBSTITUTE(Variables!$F$16,";",REPT(" ",200)),601,200)),FIND("=",TRIM(MID(SUBSTITUTE(Variables!$F$16,";",REPT(" ",200)),601,200)))-1)),TRIM(TRIM(MID(SUBSTITUTE(Variables!$F$16,";",REPT(" ",200)),601,200)))))</f>
        <v/>
      </c>
      <c r="AG15">
        <f>""&amp;IF(AC15="","",IF(""="","",", ")&amp;AC15)&amp;IF(AD15="","",IF(""&amp;IF(AC15="","",IF(""="","",", ")&amp;AC15)="","",", ")&amp;AD15)&amp;IF(AE15="","",IF(""&amp;IF(AC15="","",IF(""="","",", ")&amp;AC15)&amp;IF(AD15="","",IF(""&amp;IF(AC15="","",IF(""="","",", ")&amp;AC15)="","",", ")&amp;AD15)="","",", ")&amp;AE15)&amp;IF(AF15="","",IF(""&amp;IF(AC15="","",IF(""="","",", ")&amp;AC15)&amp;IF(AD15="","",IF(""&amp;IF(AC15="","",IF(""="","",", ")&amp;AC15)="","",", ")&amp;AD15)&amp;IF(AE15="","",IF(""&amp;IF(AC15="","",IF(""="","",", ")&amp;AC15)&amp;IF(AD15="","",IF(""&amp;IF(AC15="","",IF(""="","",", ")&amp;AC15)="","",", ")&amp;AD15)="","",", ")&amp;AE15)="","",", ")&amp;AF15)</f>
        <v/>
      </c>
      <c r="AH15">
        <f>""&amp;IF(AC15="","",IF(""="","",", ")&amp;AC15)&amp;IF(AD15="","",IF(""&amp;IF(AC15="","",IF(""="","",", ")&amp;AC15)="","",", ")&amp;AD15)&amp;IF(AE15="","",IF(""&amp;IF(AC15="","",IF(""="","",", ")&amp;AC15)&amp;IF(AD15="","",IF(""&amp;IF(AC15="","",IF(""="","",", ")&amp;AC15)="","",", ")&amp;AD15)="","",", ")&amp;AE15)&amp;IF(AF15="","",IF(""&amp;IF(AC15="","",IF(""="","",", ")&amp;AC15)&amp;IF(AD15="","",IF(""&amp;IF(AC15="","",IF(""="","",", ")&amp;AC15)="","",", ")&amp;AD15)&amp;IF(AE15="","",IF(""&amp;IF(AC15="","",IF(""="","",", ")&amp;AC15)&amp;IF(AD15="","",IF(""&amp;IF(AC15="","",IF(""="","",", ")&amp;AC15)="","",", ")&amp;AD15)="","",", ")&amp;AE15)="","",", ")&amp;AF15)</f>
        <v/>
      </c>
      <c r="AI15">
        <f>IF(AND(B15&lt;&gt;"",N15&lt;&gt;""),""&amp;IF(""="","",", ")&amp;CHAR(34)&amp;SUBSTITUTE(N15,CHAR(34),"\"&amp;CHAR(34))&amp;CHAR(34)&amp;" = "&amp;B15,"")</f>
        <v/>
      </c>
      <c r="AJ15">
        <f>IF(AND(C15&lt;&gt;"",O15&lt;&gt;""),AI15&amp;IF(AI15="","",", ")&amp;CHAR(34)&amp;SUBSTITUTE(O15,CHAR(34),"\"&amp;CHAR(34))&amp;CHAR(34)&amp;" = "&amp;C15,AI15)</f>
        <v/>
      </c>
      <c r="AK15">
        <f>IF(AND(D15&lt;&gt;"",P15&lt;&gt;""),AJ15&amp;IF(AJ15="","",", ")&amp;CHAR(34)&amp;SUBSTITUTE(P15,CHAR(34),"\"&amp;CHAR(34))&amp;CHAR(34)&amp;" = "&amp;D15,AJ15)</f>
        <v/>
      </c>
      <c r="AL15">
        <f>IF(AND(E15&lt;&gt;"",Q15&lt;&gt;""),AK15&amp;IF(AK15="","",", ")&amp;CHAR(34)&amp;SUBSTITUTE(Q15,CHAR(34),"\"&amp;CHAR(34))&amp;CHAR(34)&amp;" = "&amp;E15,AK15)</f>
        <v/>
      </c>
      <c r="AM15">
        <f>IF(AND(F15&lt;&gt;"",R15&lt;&gt;""),AL15&amp;IF(AL15="","",", ")&amp;CHAR(34)&amp;SUBSTITUTE(R15,CHAR(34),"\"&amp;CHAR(34))&amp;CHAR(34)&amp;" = "&amp;F15,AL15)</f>
        <v/>
      </c>
      <c r="AN15">
        <f>IF(AND(G15&lt;&gt;"",S15&lt;&gt;""),AM15&amp;IF(AM15="","",", ")&amp;CHAR(34)&amp;SUBSTITUTE(S15,CHAR(34),"\"&amp;CHAR(34))&amp;CHAR(34)&amp;" = "&amp;G15,AM15)</f>
        <v/>
      </c>
      <c r="AO15">
        <f>IF(AND(H15&lt;&gt;"",T15&lt;&gt;""),AN15&amp;IF(AN15="","",", ")&amp;CHAR(34)&amp;SUBSTITUTE(T15,CHAR(34),"\"&amp;CHAR(34))&amp;CHAR(34)&amp;" = "&amp;H15,AN15)</f>
        <v/>
      </c>
      <c r="AP15">
        <f>IF(AND(I15&lt;&gt;"",U15&lt;&gt;""),AO15&amp;IF(AO15="","",", ")&amp;CHAR(34)&amp;SUBSTITUTE(U15,CHAR(34),"\"&amp;CHAR(34))&amp;CHAR(34)&amp;" = "&amp;I15,AO15)</f>
        <v/>
      </c>
      <c r="AQ15">
        <f>IF(AND(J15&lt;&gt;"",V15&lt;&gt;""),AP15&amp;IF(AP15="","",", ")&amp;CHAR(34)&amp;SUBSTITUTE(V15,CHAR(34),"\"&amp;CHAR(34))&amp;CHAR(34)&amp;" = "&amp;J15,AP15)</f>
        <v/>
      </c>
      <c r="AR15">
        <f>IF(AND(K15&lt;&gt;"",W15&lt;&gt;""),AQ15&amp;IF(AQ15="","",", ")&amp;CHAR(34)&amp;SUBSTITUTE(W15,CHAR(34),"\"&amp;CHAR(34))&amp;CHAR(34)&amp;" = "&amp;K15,AQ15)</f>
        <v/>
      </c>
      <c r="AS15">
        <f>IF(AND(L15&lt;&gt;"",X15&lt;&gt;""),AR15&amp;IF(AR15="","",", ")&amp;CHAR(34)&amp;SUBSTITUTE(X15,CHAR(34),"\"&amp;CHAR(34))&amp;CHAR(34)&amp;" = "&amp;L15,AR15)</f>
        <v/>
      </c>
      <c r="AT15">
        <f>IF(AND(M15&lt;&gt;"",Y15&lt;&gt;""),AS15&amp;IF(AS15="","",", ")&amp;CHAR(34)&amp;SUBSTITUTE(Y15,CHAR(34),"\"&amp;CHAR(34))&amp;CHAR(34)&amp;" = "&amp;M15,AS15)</f>
        <v/>
      </c>
      <c r="AU15">
        <f>IF(AND(B15&lt;&gt;"",N15&lt;&gt;""),""&amp;IF(""="",""," ")&amp;B15&amp;" "&amp;CHAR(34)&amp;SUBSTITUTE(N15,CHAR(34),CHAR(34)&amp;CHAR(34))&amp;CHAR(34),"")</f>
        <v/>
      </c>
      <c r="AV15">
        <f>IF(AND(C15&lt;&gt;"",O15&lt;&gt;""),AU15&amp;IF(AU15="",""," ")&amp;C15&amp;" "&amp;CHAR(34)&amp;SUBSTITUTE(O15,CHAR(34),CHAR(34)&amp;CHAR(34))&amp;CHAR(34),AU15)</f>
        <v/>
      </c>
      <c r="AW15">
        <f>IF(AND(D15&lt;&gt;"",P15&lt;&gt;""),AV15&amp;IF(AV15="",""," ")&amp;D15&amp;" "&amp;CHAR(34)&amp;SUBSTITUTE(P15,CHAR(34),CHAR(34)&amp;CHAR(34))&amp;CHAR(34),AV15)</f>
        <v/>
      </c>
      <c r="AX15">
        <f>IF(AND(E15&lt;&gt;"",Q15&lt;&gt;""),AW15&amp;IF(AW15="",""," ")&amp;E15&amp;" "&amp;CHAR(34)&amp;SUBSTITUTE(Q15,CHAR(34),CHAR(34)&amp;CHAR(34))&amp;CHAR(34),AW15)</f>
        <v/>
      </c>
      <c r="AY15">
        <f>IF(AND(F15&lt;&gt;"",R15&lt;&gt;""),AX15&amp;IF(AX15="",""," ")&amp;F15&amp;" "&amp;CHAR(34)&amp;SUBSTITUTE(R15,CHAR(34),CHAR(34)&amp;CHAR(34))&amp;CHAR(34),AX15)</f>
        <v/>
      </c>
      <c r="AZ15">
        <f>IF(AND(G15&lt;&gt;"",S15&lt;&gt;""),AY15&amp;IF(AY15="",""," ")&amp;G15&amp;" "&amp;CHAR(34)&amp;SUBSTITUTE(S15,CHAR(34),CHAR(34)&amp;CHAR(34))&amp;CHAR(34),AY15)</f>
        <v/>
      </c>
      <c r="BA15">
        <f>IF(AND(H15&lt;&gt;"",T15&lt;&gt;""),AZ15&amp;IF(AZ15="",""," ")&amp;H15&amp;" "&amp;CHAR(34)&amp;SUBSTITUTE(T15,CHAR(34),CHAR(34)&amp;CHAR(34))&amp;CHAR(34),AZ15)</f>
        <v/>
      </c>
      <c r="BB15">
        <f>IF(AND(I15&lt;&gt;"",U15&lt;&gt;""),BA15&amp;IF(BA15="",""," ")&amp;I15&amp;" "&amp;CHAR(34)&amp;SUBSTITUTE(U15,CHAR(34),CHAR(34)&amp;CHAR(34))&amp;CHAR(34),BA15)</f>
        <v/>
      </c>
      <c r="BC15">
        <f>IF(AND(J15&lt;&gt;"",V15&lt;&gt;""),BB15&amp;IF(BB15="",""," ")&amp;J15&amp;" "&amp;CHAR(34)&amp;SUBSTITUTE(V15,CHAR(34),CHAR(34)&amp;CHAR(34))&amp;CHAR(34),BB15)</f>
        <v/>
      </c>
      <c r="BD15">
        <f>IF(AND(K15&lt;&gt;"",W15&lt;&gt;""),BC15&amp;IF(BC15="",""," ")&amp;K15&amp;" "&amp;CHAR(34)&amp;SUBSTITUTE(W15,CHAR(34),CHAR(34)&amp;CHAR(34))&amp;CHAR(34),BC15)</f>
        <v/>
      </c>
      <c r="BE15">
        <f>IF(AND(L15&lt;&gt;"",X15&lt;&gt;""),BD15&amp;IF(BD15="",""," ")&amp;L15&amp;" "&amp;CHAR(34)&amp;SUBSTITUTE(X15,CHAR(34),CHAR(34)&amp;CHAR(34))&amp;CHAR(34),BD15)</f>
        <v/>
      </c>
      <c r="BF15">
        <f>IF(AND(M15&lt;&gt;"",Y15&lt;&gt;""),BE15&amp;IF(BE15="",""," ")&amp;M15&amp;" "&amp;CHAR(34)&amp;SUBSTITUTE(Y15,CHAR(34),CHAR(34)&amp;CHAR(34))&amp;CHAR(34),BE15)</f>
        <v/>
      </c>
    </row>
    <row r="16" spans="1:58">
      <c r="A16" t="str">
        <f>IF(Variables!$A$17="","",Variables!$A$17)</f>
        <v>gasto_diario</v>
      </c>
      <c r="B16">
        <f>IF(Variables!$E$17="","",IF(ISNUMBER(FIND("=",TRIM(MID(SUBSTITUTE(Variables!$E$17,";",REPT(" ",200)),1,200)))),TRIM(LEFT(TRIM(MID(SUBSTITUTE(Variables!$E$17,";",REPT(" ",200)),1,200)),FIND("=",TRIM(MID(SUBSTITUTE(Variables!$E$17,";",REPT(" ",200)),1,200)))-1)),TRIM(TRIM(MID(SUBSTITUTE(Variables!$E$17,";",REPT(" ",200)),1,200)))))</f>
        <v/>
      </c>
      <c r="C16">
        <f>IF(Variables!$E$17="","",IF(ISNUMBER(FIND("=",TRIM(MID(SUBSTITUTE(Variables!$E$17,";",REPT(" ",200)),201,200)))),TRIM(LEFT(TRIM(MID(SUBSTITUTE(Variables!$E$17,";",REPT(" ",200)),201,200)),FIND("=",TRIM(MID(SUBSTITUTE(Variables!$E$17,";",REPT(" ",200)),201,200)))-1)),TRIM(TRIM(MID(SUBSTITUTE(Variables!$E$17,";",REPT(" ",200)),201,200)))))</f>
        <v/>
      </c>
      <c r="D16">
        <f>IF(Variables!$E$17="","",IF(ISNUMBER(FIND("=",TRIM(MID(SUBSTITUTE(Variables!$E$17,";",REPT(" ",200)),401,200)))),TRIM(LEFT(TRIM(MID(SUBSTITUTE(Variables!$E$17,";",REPT(" ",200)),401,200)),FIND("=",TRIM(MID(SUBSTITUTE(Variables!$E$17,";",REPT(" ",200)),401,200)))-1)),TRIM(TRIM(MID(SUBSTITUTE(Variables!$E$17,";",REPT(" ",200)),401,200)))))</f>
        <v/>
      </c>
      <c r="E16">
        <f>IF(Variables!$E$17="","",IF(ISNUMBER(FIND("=",TRIM(MID(SUBSTITUTE(Variables!$E$17,";",REPT(" ",200)),601,200)))),TRIM(LEFT(TRIM(MID(SUBSTITUTE(Variables!$E$17,";",REPT(" ",200)),601,200)),FIND("=",TRIM(MID(SUBSTITUTE(Variables!$E$17,";",REPT(" ",200)),601,200)))-1)),TRIM(TRIM(MID(SUBSTITUTE(Variables!$E$17,";",REPT(" ",200)),601,200)))))</f>
        <v/>
      </c>
      <c r="F16">
        <f>IF(Variables!$E$17="","",IF(ISNUMBER(FIND("=",TRIM(MID(SUBSTITUTE(Variables!$E$17,";",REPT(" ",200)),801,200)))),TRIM(LEFT(TRIM(MID(SUBSTITUTE(Variables!$E$17,";",REPT(" ",200)),801,200)),FIND("=",TRIM(MID(SUBSTITUTE(Variables!$E$17,";",REPT(" ",200)),801,200)))-1)),TRIM(TRIM(MID(SUBSTITUTE(Variables!$E$17,";",REPT(" ",200)),801,200)))))</f>
        <v/>
      </c>
      <c r="G16">
        <f>IF(Variables!$E$17="","",IF(ISNUMBER(FIND("=",TRIM(MID(SUBSTITUTE(Variables!$E$17,";",REPT(" ",200)),1001,200)))),TRIM(LEFT(TRIM(MID(SUBSTITUTE(Variables!$E$17,";",REPT(" ",200)),1001,200)),FIND("=",TRIM(MID(SUBSTITUTE(Variables!$E$17,";",REPT(" ",200)),1001,200)))-1)),TRIM(TRIM(MID(SUBSTITUTE(Variables!$E$17,";",REPT(" ",200)),1001,200)))))</f>
        <v/>
      </c>
      <c r="H16">
        <f>IF(Variables!$E$17="","",IF(ISNUMBER(FIND("=",TRIM(MID(SUBSTITUTE(Variables!$E$17,";",REPT(" ",200)),1201,200)))),TRIM(LEFT(TRIM(MID(SUBSTITUTE(Variables!$E$17,";",REPT(" ",200)),1201,200)),FIND("=",TRIM(MID(SUBSTITUTE(Variables!$E$17,";",REPT(" ",200)),1201,200)))-1)),TRIM(TRIM(MID(SUBSTITUTE(Variables!$E$17,";",REPT(" ",200)),1201,200)))))</f>
        <v/>
      </c>
      <c r="I16">
        <f>IF(Variables!$E$17="","",IF(ISNUMBER(FIND("=",TRIM(MID(SUBSTITUTE(Variables!$E$17,";",REPT(" ",200)),1401,200)))),TRIM(LEFT(TRIM(MID(SUBSTITUTE(Variables!$E$17,";",REPT(" ",200)),1401,200)),FIND("=",TRIM(MID(SUBSTITUTE(Variables!$E$17,";",REPT(" ",200)),1401,200)))-1)),TRIM(TRIM(MID(SUBSTITUTE(Variables!$E$17,";",REPT(" ",200)),1401,200)))))</f>
        <v/>
      </c>
      <c r="J16">
        <f>IF(Variables!$E$17="","",IF(ISNUMBER(FIND("=",TRIM(MID(SUBSTITUTE(Variables!$E$17,";",REPT(" ",200)),1601,200)))),TRIM(LEFT(TRIM(MID(SUBSTITUTE(Variables!$E$17,";",REPT(" ",200)),1601,200)),FIND("=",TRIM(MID(SUBSTITUTE(Variables!$E$17,";",REPT(" ",200)),1601,200)))-1)),TRIM(TRIM(MID(SUBSTITUTE(Variables!$E$17,";",REPT(" ",200)),1601,200)))))</f>
        <v/>
      </c>
      <c r="K16">
        <f>IF(Variables!$E$17="","",IF(ISNUMBER(FIND("=",TRIM(MID(SUBSTITUTE(Variables!$E$17,";",REPT(" ",200)),1801,200)))),TRIM(LEFT(TRIM(MID(SUBSTITUTE(Variables!$E$17,";",REPT(" ",200)),1801,200)),FIND("=",TRIM(MID(SUBSTITUTE(Variables!$E$17,";",REPT(" ",200)),1801,200)))-1)),TRIM(TRIM(MID(SUBSTITUTE(Variables!$E$17,";",REPT(" ",200)),1801,200)))))</f>
        <v/>
      </c>
      <c r="L16">
        <f>IF(Variables!$E$17="","",IF(ISNUMBER(FIND("=",TRIM(MID(SUBSTITUTE(Variables!$E$17,";",REPT(" ",200)),2001,200)))),TRIM(LEFT(TRIM(MID(SUBSTITUTE(Variables!$E$17,";",REPT(" ",200)),2001,200)),FIND("=",TRIM(MID(SUBSTITUTE(Variables!$E$17,";",REPT(" ",200)),2001,200)))-1)),TRIM(TRIM(MID(SUBSTITUTE(Variables!$E$17,";",REPT(" ",200)),2001,200)))))</f>
        <v/>
      </c>
      <c r="M16">
        <f>IF(Variables!$E$17="","",IF(ISNUMBER(FIND("=",TRIM(MID(SUBSTITUTE(Variables!$E$17,";",REPT(" ",200)),2201,200)))),TRIM(LEFT(TRIM(MID(SUBSTITUTE(Variables!$E$17,";",REPT(" ",200)),2201,200)),FIND("=",TRIM(MID(SUBSTITUTE(Variables!$E$17,";",REPT(" ",200)),2201,200)))-1)),TRIM(TRIM(MID(SUBSTITUTE(Variables!$E$17,";",REPT(" ",200)),2201,200)))))</f>
        <v/>
      </c>
      <c r="N16">
        <f>IF(Variables!$E$17="","",IF(ISNUMBER(FIND("=",TRIM(MID(SUBSTITUTE(Variables!$E$17,";",REPT(" ",200)),1,200)))),TRIM(MID(TRIM(MID(SUBSTITUTE(Variables!$E$17,";",REPT(" ",200)),1,200)),FIND("=",TRIM(MID(SUBSTITUTE(Variables!$E$17,";",REPT(" ",200)),1,200)))+1,200)),""))</f>
        <v/>
      </c>
      <c r="O16">
        <f>IF(Variables!$E$17="","",IF(ISNUMBER(FIND("=",TRIM(MID(SUBSTITUTE(Variables!$E$17,";",REPT(" ",200)),201,200)))),TRIM(MID(TRIM(MID(SUBSTITUTE(Variables!$E$17,";",REPT(" ",200)),201,200)),FIND("=",TRIM(MID(SUBSTITUTE(Variables!$E$17,";",REPT(" ",200)),201,200)))+1,200)),""))</f>
        <v/>
      </c>
      <c r="P16">
        <f>IF(Variables!$E$17="","",IF(ISNUMBER(FIND("=",TRIM(MID(SUBSTITUTE(Variables!$E$17,";",REPT(" ",200)),401,200)))),TRIM(MID(TRIM(MID(SUBSTITUTE(Variables!$E$17,";",REPT(" ",200)),401,200)),FIND("=",TRIM(MID(SUBSTITUTE(Variables!$E$17,";",REPT(" ",200)),401,200)))+1,200)),""))</f>
        <v/>
      </c>
      <c r="Q16">
        <f>IF(Variables!$E$17="","",IF(ISNUMBER(FIND("=",TRIM(MID(SUBSTITUTE(Variables!$E$17,";",REPT(" ",200)),601,200)))),TRIM(MID(TRIM(MID(SUBSTITUTE(Variables!$E$17,";",REPT(" ",200)),601,200)),FIND("=",TRIM(MID(SUBSTITUTE(Variables!$E$17,";",REPT(" ",200)),601,200)))+1,200)),""))</f>
        <v/>
      </c>
      <c r="R16">
        <f>IF(Variables!$E$17="","",IF(ISNUMBER(FIND("=",TRIM(MID(SUBSTITUTE(Variables!$E$17,";",REPT(" ",200)),801,200)))),TRIM(MID(TRIM(MID(SUBSTITUTE(Variables!$E$17,";",REPT(" ",200)),801,200)),FIND("=",TRIM(MID(SUBSTITUTE(Variables!$E$17,";",REPT(" ",200)),801,200)))+1,200)),""))</f>
        <v/>
      </c>
      <c r="S16">
        <f>IF(Variables!$E$17="","",IF(ISNUMBER(FIND("=",TRIM(MID(SUBSTITUTE(Variables!$E$17,";",REPT(" ",200)),1001,200)))),TRIM(MID(TRIM(MID(SUBSTITUTE(Variables!$E$17,";",REPT(" ",200)),1001,200)),FIND("=",TRIM(MID(SUBSTITUTE(Variables!$E$17,";",REPT(" ",200)),1001,200)))+1,200)),""))</f>
        <v/>
      </c>
      <c r="T16">
        <f>IF(Variables!$E$17="","",IF(ISNUMBER(FIND("=",TRIM(MID(SUBSTITUTE(Variables!$E$17,";",REPT(" ",200)),1201,200)))),TRIM(MID(TRIM(MID(SUBSTITUTE(Variables!$E$17,";",REPT(" ",200)),1201,200)),FIND("=",TRIM(MID(SUBSTITUTE(Variables!$E$17,";",REPT(" ",200)),1201,200)))+1,200)),""))</f>
        <v/>
      </c>
      <c r="U16">
        <f>IF(Variables!$E$17="","",IF(ISNUMBER(FIND("=",TRIM(MID(SUBSTITUTE(Variables!$E$17,";",REPT(" ",200)),1401,200)))),TRIM(MID(TRIM(MID(SUBSTITUTE(Variables!$E$17,";",REPT(" ",200)),1401,200)),FIND("=",TRIM(MID(SUBSTITUTE(Variables!$E$17,";",REPT(" ",200)),1401,200)))+1,200)),""))</f>
        <v/>
      </c>
      <c r="V16">
        <f>IF(Variables!$E$17="","",IF(ISNUMBER(FIND("=",TRIM(MID(SUBSTITUTE(Variables!$E$17,";",REPT(" ",200)),1601,200)))),TRIM(MID(TRIM(MID(SUBSTITUTE(Variables!$E$17,";",REPT(" ",200)),1601,200)),FIND("=",TRIM(MID(SUBSTITUTE(Variables!$E$17,";",REPT(" ",200)),1601,200)))+1,200)),""))</f>
        <v/>
      </c>
      <c r="W16">
        <f>IF(Variables!$E$17="","",IF(ISNUMBER(FIND("=",TRIM(MID(SUBSTITUTE(Variables!$E$17,";",REPT(" ",200)),1801,200)))),TRIM(MID(TRIM(MID(SUBSTITUTE(Variables!$E$17,";",REPT(" ",200)),1801,200)),FIND("=",TRIM(MID(SUBSTITUTE(Variables!$E$17,";",REPT(" ",200)),1801,200)))+1,200)),""))</f>
        <v/>
      </c>
      <c r="X16">
        <f>IF(Variables!$E$17="","",IF(ISNUMBER(FIND("=",TRIM(MID(SUBSTITUTE(Variables!$E$17,";",REPT(" ",200)),2001,200)))),TRIM(MID(TRIM(MID(SUBSTITUTE(Variables!$E$17,";",REPT(" ",200)),2001,200)),FIND("=",TRIM(MID(SUBSTITUTE(Variables!$E$17,";",REPT(" ",200)),2001,200)))+1,200)),""))</f>
        <v/>
      </c>
      <c r="Y16">
        <f>IF(Variables!$E$17="","",IF(ISNUMBER(FIND("=",TRIM(MID(SUBSTITUTE(Variables!$E$17,";",REPT(" ",200)),2201,200)))),TRIM(MID(TRIM(MID(SUBSTITUTE(Variables!$E$17,";",REPT(" ",200)),2201,200)),FIND("=",TRIM(MID(SUBSTITUTE(Variables!$E$17,";",REPT(" ",200)),2201,200)))+1,200)),""))</f>
        <v/>
      </c>
      <c r="Z16">
        <f>--AND(B16&lt;&gt;"",N16&lt;&gt;"")+--AND(C16&lt;&gt;"",O16&lt;&gt;"")+--AND(D16&lt;&gt;"",P16&lt;&gt;"")+--AND(E16&lt;&gt;"",Q16&lt;&gt;"")+--AND(F16&lt;&gt;"",R16&lt;&gt;"")+--AND(G16&lt;&gt;"",S16&lt;&gt;"")+--AND(H16&lt;&gt;"",T16&lt;&gt;"")+--AND(I16&lt;&gt;"",U16&lt;&gt;"")+--AND(J16&lt;&gt;"",V16&lt;&gt;"")+--AND(K16&lt;&gt;"",W16&lt;&gt;"")+--AND(L16&lt;&gt;"",X16&lt;&gt;"")+--AND(M16&lt;&gt;"",Y16&lt;&gt;"")</f>
        <v>0.0</v>
      </c>
      <c r="AA16">
        <f>AT16</f>
        <v/>
      </c>
      <c r="AB16">
        <f>BF16</f>
        <v/>
      </c>
      <c r="AC16">
        <f>IF(Variables!$F$17="","",IF(ISNUMBER(FIND("=",TRIM(MID(SUBSTITUTE(Variables!$F$17,";",REPT(" ",200)),1,200)))),TRIM(LEFT(TRIM(MID(SUBSTITUTE(Variables!$F$17,";",REPT(" ",200)),1,200)),FIND("=",TRIM(MID(SUBSTITUTE(Variables!$F$17,";",REPT(" ",200)),1,200)))-1)),TRIM(TRIM(MID(SUBSTITUTE(Variables!$F$17,";",REPT(" ",200)),1,200)))))</f>
        <v/>
      </c>
      <c r="AD16">
        <f>IF(Variables!$F$17="","",IF(ISNUMBER(FIND("=",TRIM(MID(SUBSTITUTE(Variables!$F$17,";",REPT(" ",200)),201,200)))),TRIM(LEFT(TRIM(MID(SUBSTITUTE(Variables!$F$17,";",REPT(" ",200)),201,200)),FIND("=",TRIM(MID(SUBSTITUTE(Variables!$F$17,";",REPT(" ",200)),201,200)))-1)),TRIM(TRIM(MID(SUBSTITUTE(Variables!$F$17,";",REPT(" ",200)),201,200)))))</f>
        <v/>
      </c>
      <c r="AE16">
        <f>IF(Variables!$F$17="","",IF(ISNUMBER(FIND("=",TRIM(MID(SUBSTITUTE(Variables!$F$17,";",REPT(" ",200)),401,200)))),TRIM(LEFT(TRIM(MID(SUBSTITUTE(Variables!$F$17,";",REPT(" ",200)),401,200)),FIND("=",TRIM(MID(SUBSTITUTE(Variables!$F$17,";",REPT(" ",200)),401,200)))-1)),TRIM(TRIM(MID(SUBSTITUTE(Variables!$F$17,";",REPT(" ",200)),401,200)))))</f>
        <v/>
      </c>
      <c r="AF16">
        <f>IF(Variables!$F$17="","",IF(ISNUMBER(FIND("=",TRIM(MID(SUBSTITUTE(Variables!$F$17,";",REPT(" ",200)),601,200)))),TRIM(LEFT(TRIM(MID(SUBSTITUTE(Variables!$F$17,";",REPT(" ",200)),601,200)),FIND("=",TRIM(MID(SUBSTITUTE(Variables!$F$17,";",REPT(" ",200)),601,200)))-1)),TRIM(TRIM(MID(SUBSTITUTE(Variables!$F$17,";",REPT(" ",200)),601,200)))))</f>
        <v/>
      </c>
      <c r="AG16">
        <f>""&amp;IF(AC16="","",IF(""="","",", ")&amp;AC16)&amp;IF(AD16="","",IF(""&amp;IF(AC16="","",IF(""="","",", ")&amp;AC16)="","",", ")&amp;AD16)&amp;IF(AE16="","",IF(""&amp;IF(AC16="","",IF(""="","",", ")&amp;AC16)&amp;IF(AD16="","",IF(""&amp;IF(AC16="","",IF(""="","",", ")&amp;AC16)="","",", ")&amp;AD16)="","",", ")&amp;AE16)&amp;IF(AF16="","",IF(""&amp;IF(AC16="","",IF(""="","",", ")&amp;AC16)&amp;IF(AD16="","",IF(""&amp;IF(AC16="","",IF(""="","",", ")&amp;AC16)="","",", ")&amp;AD16)&amp;IF(AE16="","",IF(""&amp;IF(AC16="","",IF(""="","",", ")&amp;AC16)&amp;IF(AD16="","",IF(""&amp;IF(AC16="","",IF(""="","",", ")&amp;AC16)="","",", ")&amp;AD16)="","",", ")&amp;AE16)="","",", ")&amp;AF16)</f>
        <v/>
      </c>
      <c r="AH16">
        <f>""&amp;IF(AC16="","",IF(""="","",", ")&amp;AC16)&amp;IF(AD16="","",IF(""&amp;IF(AC16="","",IF(""="","",", ")&amp;AC16)="","",", ")&amp;AD16)&amp;IF(AE16="","",IF(""&amp;IF(AC16="","",IF(""="","",", ")&amp;AC16)&amp;IF(AD16="","",IF(""&amp;IF(AC16="","",IF(""="","",", ")&amp;AC16)="","",", ")&amp;AD16)="","",", ")&amp;AE16)&amp;IF(AF16="","",IF(""&amp;IF(AC16="","",IF(""="","",", ")&amp;AC16)&amp;IF(AD16="","",IF(""&amp;IF(AC16="","",IF(""="","",", ")&amp;AC16)="","",", ")&amp;AD16)&amp;IF(AE16="","",IF(""&amp;IF(AC16="","",IF(""="","",", ")&amp;AC16)&amp;IF(AD16="","",IF(""&amp;IF(AC16="","",IF(""="","",", ")&amp;AC16)="","",", ")&amp;AD16)="","",", ")&amp;AE16)="","",", ")&amp;AF16)</f>
        <v/>
      </c>
      <c r="AI16">
        <f>IF(AND(B16&lt;&gt;"",N16&lt;&gt;""),""&amp;IF(""="","",", ")&amp;CHAR(34)&amp;SUBSTITUTE(N16,CHAR(34),"\"&amp;CHAR(34))&amp;CHAR(34)&amp;" = "&amp;B16,"")</f>
        <v/>
      </c>
      <c r="AJ16">
        <f>IF(AND(C16&lt;&gt;"",O16&lt;&gt;""),AI16&amp;IF(AI16="","",", ")&amp;CHAR(34)&amp;SUBSTITUTE(O16,CHAR(34),"\"&amp;CHAR(34))&amp;CHAR(34)&amp;" = "&amp;C16,AI16)</f>
        <v/>
      </c>
      <c r="AK16">
        <f>IF(AND(D16&lt;&gt;"",P16&lt;&gt;""),AJ16&amp;IF(AJ16="","",", ")&amp;CHAR(34)&amp;SUBSTITUTE(P16,CHAR(34),"\"&amp;CHAR(34))&amp;CHAR(34)&amp;" = "&amp;D16,AJ16)</f>
        <v/>
      </c>
      <c r="AL16">
        <f>IF(AND(E16&lt;&gt;"",Q16&lt;&gt;""),AK16&amp;IF(AK16="","",", ")&amp;CHAR(34)&amp;SUBSTITUTE(Q16,CHAR(34),"\"&amp;CHAR(34))&amp;CHAR(34)&amp;" = "&amp;E16,AK16)</f>
        <v/>
      </c>
      <c r="AM16">
        <f>IF(AND(F16&lt;&gt;"",R16&lt;&gt;""),AL16&amp;IF(AL16="","",", ")&amp;CHAR(34)&amp;SUBSTITUTE(R16,CHAR(34),"\"&amp;CHAR(34))&amp;CHAR(34)&amp;" = "&amp;F16,AL16)</f>
        <v/>
      </c>
      <c r="AN16">
        <f>IF(AND(G16&lt;&gt;"",S16&lt;&gt;""),AM16&amp;IF(AM16="","",", ")&amp;CHAR(34)&amp;SUBSTITUTE(S16,CHAR(34),"\"&amp;CHAR(34))&amp;CHAR(34)&amp;" = "&amp;G16,AM16)</f>
        <v/>
      </c>
      <c r="AO16">
        <f>IF(AND(H16&lt;&gt;"",T16&lt;&gt;""),AN16&amp;IF(AN16="","",", ")&amp;CHAR(34)&amp;SUBSTITUTE(T16,CHAR(34),"\"&amp;CHAR(34))&amp;CHAR(34)&amp;" = "&amp;H16,AN16)</f>
        <v/>
      </c>
      <c r="AP16">
        <f>IF(AND(I16&lt;&gt;"",U16&lt;&gt;""),AO16&amp;IF(AO16="","",", ")&amp;CHAR(34)&amp;SUBSTITUTE(U16,CHAR(34),"\"&amp;CHAR(34))&amp;CHAR(34)&amp;" = "&amp;I16,AO16)</f>
        <v/>
      </c>
      <c r="AQ16">
        <f>IF(AND(J16&lt;&gt;"",V16&lt;&gt;""),AP16&amp;IF(AP16="","",", ")&amp;CHAR(34)&amp;SUBSTITUTE(V16,CHAR(34),"\"&amp;CHAR(34))&amp;CHAR(34)&amp;" = "&amp;J16,AP16)</f>
        <v/>
      </c>
      <c r="AR16">
        <f>IF(AND(K16&lt;&gt;"",W16&lt;&gt;""),AQ16&amp;IF(AQ16="","",", ")&amp;CHAR(34)&amp;SUBSTITUTE(W16,CHAR(34),"\"&amp;CHAR(34))&amp;CHAR(34)&amp;" = "&amp;K16,AQ16)</f>
        <v/>
      </c>
      <c r="AS16">
        <f>IF(AND(L16&lt;&gt;"",X16&lt;&gt;""),AR16&amp;IF(AR16="","",", ")&amp;CHAR(34)&amp;SUBSTITUTE(X16,CHAR(34),"\"&amp;CHAR(34))&amp;CHAR(34)&amp;" = "&amp;L16,AR16)</f>
        <v/>
      </c>
      <c r="AT16">
        <f>IF(AND(M16&lt;&gt;"",Y16&lt;&gt;""),AS16&amp;IF(AS16="","",", ")&amp;CHAR(34)&amp;SUBSTITUTE(Y16,CHAR(34),"\"&amp;CHAR(34))&amp;CHAR(34)&amp;" = "&amp;M16,AS16)</f>
        <v/>
      </c>
      <c r="AU16">
        <f>IF(AND(B16&lt;&gt;"",N16&lt;&gt;""),""&amp;IF(""="",""," ")&amp;B16&amp;" "&amp;CHAR(34)&amp;SUBSTITUTE(N16,CHAR(34),CHAR(34)&amp;CHAR(34))&amp;CHAR(34),"")</f>
        <v/>
      </c>
      <c r="AV16">
        <f>IF(AND(C16&lt;&gt;"",O16&lt;&gt;""),AU16&amp;IF(AU16="",""," ")&amp;C16&amp;" "&amp;CHAR(34)&amp;SUBSTITUTE(O16,CHAR(34),CHAR(34)&amp;CHAR(34))&amp;CHAR(34),AU16)</f>
        <v/>
      </c>
      <c r="AW16">
        <f>IF(AND(D16&lt;&gt;"",P16&lt;&gt;""),AV16&amp;IF(AV16="",""," ")&amp;D16&amp;" "&amp;CHAR(34)&amp;SUBSTITUTE(P16,CHAR(34),CHAR(34)&amp;CHAR(34))&amp;CHAR(34),AV16)</f>
        <v/>
      </c>
      <c r="AX16">
        <f>IF(AND(E16&lt;&gt;"",Q16&lt;&gt;""),AW16&amp;IF(AW16="",""," ")&amp;E16&amp;" "&amp;CHAR(34)&amp;SUBSTITUTE(Q16,CHAR(34),CHAR(34)&amp;CHAR(34))&amp;CHAR(34),AW16)</f>
        <v/>
      </c>
      <c r="AY16">
        <f>IF(AND(F16&lt;&gt;"",R16&lt;&gt;""),AX16&amp;IF(AX16="",""," ")&amp;F16&amp;" "&amp;CHAR(34)&amp;SUBSTITUTE(R16,CHAR(34),CHAR(34)&amp;CHAR(34))&amp;CHAR(34),AX16)</f>
        <v/>
      </c>
      <c r="AZ16">
        <f>IF(AND(G16&lt;&gt;"",S16&lt;&gt;""),AY16&amp;IF(AY16="",""," ")&amp;G16&amp;" "&amp;CHAR(34)&amp;SUBSTITUTE(S16,CHAR(34),CHAR(34)&amp;CHAR(34))&amp;CHAR(34),AY16)</f>
        <v/>
      </c>
      <c r="BA16">
        <f>IF(AND(H16&lt;&gt;"",T16&lt;&gt;""),AZ16&amp;IF(AZ16="",""," ")&amp;H16&amp;" "&amp;CHAR(34)&amp;SUBSTITUTE(T16,CHAR(34),CHAR(34)&amp;CHAR(34))&amp;CHAR(34),AZ16)</f>
        <v/>
      </c>
      <c r="BB16">
        <f>IF(AND(I16&lt;&gt;"",U16&lt;&gt;""),BA16&amp;IF(BA16="",""," ")&amp;I16&amp;" "&amp;CHAR(34)&amp;SUBSTITUTE(U16,CHAR(34),CHAR(34)&amp;CHAR(34))&amp;CHAR(34),BA16)</f>
        <v/>
      </c>
      <c r="BC16">
        <f>IF(AND(J16&lt;&gt;"",V16&lt;&gt;""),BB16&amp;IF(BB16="",""," ")&amp;J16&amp;" "&amp;CHAR(34)&amp;SUBSTITUTE(V16,CHAR(34),CHAR(34)&amp;CHAR(34))&amp;CHAR(34),BB16)</f>
        <v/>
      </c>
      <c r="BD16">
        <f>IF(AND(K16&lt;&gt;"",W16&lt;&gt;""),BC16&amp;IF(BC16="",""," ")&amp;K16&amp;" "&amp;CHAR(34)&amp;SUBSTITUTE(W16,CHAR(34),CHAR(34)&amp;CHAR(34))&amp;CHAR(34),BC16)</f>
        <v/>
      </c>
      <c r="BE16">
        <f>IF(AND(L16&lt;&gt;"",X16&lt;&gt;""),BD16&amp;IF(BD16="",""," ")&amp;L16&amp;" "&amp;CHAR(34)&amp;SUBSTITUTE(X16,CHAR(34),CHAR(34)&amp;CHAR(34))&amp;CHAR(34),BD16)</f>
        <v/>
      </c>
      <c r="BF16">
        <f>IF(AND(M16&lt;&gt;"",Y16&lt;&gt;""),BE16&amp;IF(BE16="",""," ")&amp;M16&amp;" "&amp;CHAR(34)&amp;SUBSTITUTE(Y16,CHAR(34),CHAR(34)&amp;CHAR(34))&amp;CHAR(34),BE16)</f>
        <v/>
      </c>
    </row>
    <row r="17" spans="1:58">
      <c r="A17">
        <f>IF(Variables!$A$18="","",Variables!$A$18)</f>
        <v/>
      </c>
      <c r="B17">
        <f>IF(Variables!$E$18="","",IF(ISNUMBER(FIND("=",TRIM(MID(SUBSTITUTE(Variables!$E$18,";",REPT(" ",200)),1,200)))),TRIM(LEFT(TRIM(MID(SUBSTITUTE(Variables!$E$18,";",REPT(" ",200)),1,200)),FIND("=",TRIM(MID(SUBSTITUTE(Variables!$E$18,";",REPT(" ",200)),1,200)))-1)),TRIM(TRIM(MID(SUBSTITUTE(Variables!$E$18,";",REPT(" ",200)),1,200)))))</f>
        <v/>
      </c>
      <c r="C17">
        <f>IF(Variables!$E$18="","",IF(ISNUMBER(FIND("=",TRIM(MID(SUBSTITUTE(Variables!$E$18,";",REPT(" ",200)),201,200)))),TRIM(LEFT(TRIM(MID(SUBSTITUTE(Variables!$E$18,";",REPT(" ",200)),201,200)),FIND("=",TRIM(MID(SUBSTITUTE(Variables!$E$18,";",REPT(" ",200)),201,200)))-1)),TRIM(TRIM(MID(SUBSTITUTE(Variables!$E$18,";",REPT(" ",200)),201,200)))))</f>
        <v/>
      </c>
      <c r="D17">
        <f>IF(Variables!$E$18="","",IF(ISNUMBER(FIND("=",TRIM(MID(SUBSTITUTE(Variables!$E$18,";",REPT(" ",200)),401,200)))),TRIM(LEFT(TRIM(MID(SUBSTITUTE(Variables!$E$18,";",REPT(" ",200)),401,200)),FIND("=",TRIM(MID(SUBSTITUTE(Variables!$E$18,";",REPT(" ",200)),401,200)))-1)),TRIM(TRIM(MID(SUBSTITUTE(Variables!$E$18,";",REPT(" ",200)),401,200)))))</f>
        <v/>
      </c>
      <c r="E17">
        <f>IF(Variables!$E$18="","",IF(ISNUMBER(FIND("=",TRIM(MID(SUBSTITUTE(Variables!$E$18,";",REPT(" ",200)),601,200)))),TRIM(LEFT(TRIM(MID(SUBSTITUTE(Variables!$E$18,";",REPT(" ",200)),601,200)),FIND("=",TRIM(MID(SUBSTITUTE(Variables!$E$18,";",REPT(" ",200)),601,200)))-1)),TRIM(TRIM(MID(SUBSTITUTE(Variables!$E$18,";",REPT(" ",200)),601,200)))))</f>
        <v/>
      </c>
      <c r="F17">
        <f>IF(Variables!$E$18="","",IF(ISNUMBER(FIND("=",TRIM(MID(SUBSTITUTE(Variables!$E$18,";",REPT(" ",200)),801,200)))),TRIM(LEFT(TRIM(MID(SUBSTITUTE(Variables!$E$18,";",REPT(" ",200)),801,200)),FIND("=",TRIM(MID(SUBSTITUTE(Variables!$E$18,";",REPT(" ",200)),801,200)))-1)),TRIM(TRIM(MID(SUBSTITUTE(Variables!$E$18,";",REPT(" ",200)),801,200)))))</f>
        <v/>
      </c>
      <c r="G17">
        <f>IF(Variables!$E$18="","",IF(ISNUMBER(FIND("=",TRIM(MID(SUBSTITUTE(Variables!$E$18,";",REPT(" ",200)),1001,200)))),TRIM(LEFT(TRIM(MID(SUBSTITUTE(Variables!$E$18,";",REPT(" ",200)),1001,200)),FIND("=",TRIM(MID(SUBSTITUTE(Variables!$E$18,";",REPT(" ",200)),1001,200)))-1)),TRIM(TRIM(MID(SUBSTITUTE(Variables!$E$18,";",REPT(" ",200)),1001,200)))))</f>
        <v/>
      </c>
      <c r="H17">
        <f>IF(Variables!$E$18="","",IF(ISNUMBER(FIND("=",TRIM(MID(SUBSTITUTE(Variables!$E$18,";",REPT(" ",200)),1201,200)))),TRIM(LEFT(TRIM(MID(SUBSTITUTE(Variables!$E$18,";",REPT(" ",200)),1201,200)),FIND("=",TRIM(MID(SUBSTITUTE(Variables!$E$18,";",REPT(" ",200)),1201,200)))-1)),TRIM(TRIM(MID(SUBSTITUTE(Variables!$E$18,";",REPT(" ",200)),1201,200)))))</f>
        <v/>
      </c>
      <c r="I17">
        <f>IF(Variables!$E$18="","",IF(ISNUMBER(FIND("=",TRIM(MID(SUBSTITUTE(Variables!$E$18,";",REPT(" ",200)),1401,200)))),TRIM(LEFT(TRIM(MID(SUBSTITUTE(Variables!$E$18,";",REPT(" ",200)),1401,200)),FIND("=",TRIM(MID(SUBSTITUTE(Variables!$E$18,";",REPT(" ",200)),1401,200)))-1)),TRIM(TRIM(MID(SUBSTITUTE(Variables!$E$18,";",REPT(" ",200)),1401,200)))))</f>
        <v/>
      </c>
      <c r="J17">
        <f>IF(Variables!$E$18="","",IF(ISNUMBER(FIND("=",TRIM(MID(SUBSTITUTE(Variables!$E$18,";",REPT(" ",200)),1601,200)))),TRIM(LEFT(TRIM(MID(SUBSTITUTE(Variables!$E$18,";",REPT(" ",200)),1601,200)),FIND("=",TRIM(MID(SUBSTITUTE(Variables!$E$18,";",REPT(" ",200)),1601,200)))-1)),TRIM(TRIM(MID(SUBSTITUTE(Variables!$E$18,";",REPT(" ",200)),1601,200)))))</f>
        <v/>
      </c>
      <c r="K17">
        <f>IF(Variables!$E$18="","",IF(ISNUMBER(FIND("=",TRIM(MID(SUBSTITUTE(Variables!$E$18,";",REPT(" ",200)),1801,200)))),TRIM(LEFT(TRIM(MID(SUBSTITUTE(Variables!$E$18,";",REPT(" ",200)),1801,200)),FIND("=",TRIM(MID(SUBSTITUTE(Variables!$E$18,";",REPT(" ",200)),1801,200)))-1)),TRIM(TRIM(MID(SUBSTITUTE(Variables!$E$18,";",REPT(" ",200)),1801,200)))))</f>
        <v/>
      </c>
      <c r="L17">
        <f>IF(Variables!$E$18="","",IF(ISNUMBER(FIND("=",TRIM(MID(SUBSTITUTE(Variables!$E$18,";",REPT(" ",200)),2001,200)))),TRIM(LEFT(TRIM(MID(SUBSTITUTE(Variables!$E$18,";",REPT(" ",200)),2001,200)),FIND("=",TRIM(MID(SUBSTITUTE(Variables!$E$18,";",REPT(" ",200)),2001,200)))-1)),TRIM(TRIM(MID(SUBSTITUTE(Variables!$E$18,";",REPT(" ",200)),2001,200)))))</f>
        <v/>
      </c>
      <c r="M17">
        <f>IF(Variables!$E$18="","",IF(ISNUMBER(FIND("=",TRIM(MID(SUBSTITUTE(Variables!$E$18,";",REPT(" ",200)),2201,200)))),TRIM(LEFT(TRIM(MID(SUBSTITUTE(Variables!$E$18,";",REPT(" ",200)),2201,200)),FIND("=",TRIM(MID(SUBSTITUTE(Variables!$E$18,";",REPT(" ",200)),2201,200)))-1)),TRIM(TRIM(MID(SUBSTITUTE(Variables!$E$18,";",REPT(" ",200)),2201,200)))))</f>
        <v/>
      </c>
      <c r="N17">
        <f>IF(Variables!$E$18="","",IF(ISNUMBER(FIND("=",TRIM(MID(SUBSTITUTE(Variables!$E$18,";",REPT(" ",200)),1,200)))),TRIM(MID(TRIM(MID(SUBSTITUTE(Variables!$E$18,";",REPT(" ",200)),1,200)),FIND("=",TRIM(MID(SUBSTITUTE(Variables!$E$18,";",REPT(" ",200)),1,200)))+1,200)),""))</f>
        <v/>
      </c>
      <c r="O17">
        <f>IF(Variables!$E$18="","",IF(ISNUMBER(FIND("=",TRIM(MID(SUBSTITUTE(Variables!$E$18,";",REPT(" ",200)),201,200)))),TRIM(MID(TRIM(MID(SUBSTITUTE(Variables!$E$18,";",REPT(" ",200)),201,200)),FIND("=",TRIM(MID(SUBSTITUTE(Variables!$E$18,";",REPT(" ",200)),201,200)))+1,200)),""))</f>
        <v/>
      </c>
      <c r="P17">
        <f>IF(Variables!$E$18="","",IF(ISNUMBER(FIND("=",TRIM(MID(SUBSTITUTE(Variables!$E$18,";",REPT(" ",200)),401,200)))),TRIM(MID(TRIM(MID(SUBSTITUTE(Variables!$E$18,";",REPT(" ",200)),401,200)),FIND("=",TRIM(MID(SUBSTITUTE(Variables!$E$18,";",REPT(" ",200)),401,200)))+1,200)),""))</f>
        <v/>
      </c>
      <c r="Q17">
        <f>IF(Variables!$E$18="","",IF(ISNUMBER(FIND("=",TRIM(MID(SUBSTITUTE(Variables!$E$18,";",REPT(" ",200)),601,200)))),TRIM(MID(TRIM(MID(SUBSTITUTE(Variables!$E$18,";",REPT(" ",200)),601,200)),FIND("=",TRIM(MID(SUBSTITUTE(Variables!$E$18,";",REPT(" ",200)),601,200)))+1,200)),""))</f>
        <v/>
      </c>
      <c r="R17">
        <f>IF(Variables!$E$18="","",IF(ISNUMBER(FIND("=",TRIM(MID(SUBSTITUTE(Variables!$E$18,";",REPT(" ",200)),801,200)))),TRIM(MID(TRIM(MID(SUBSTITUTE(Variables!$E$18,";",REPT(" ",200)),801,200)),FIND("=",TRIM(MID(SUBSTITUTE(Variables!$E$18,";",REPT(" ",200)),801,200)))+1,200)),""))</f>
        <v/>
      </c>
      <c r="S17">
        <f>IF(Variables!$E$18="","",IF(ISNUMBER(FIND("=",TRIM(MID(SUBSTITUTE(Variables!$E$18,";",REPT(" ",200)),1001,200)))),TRIM(MID(TRIM(MID(SUBSTITUTE(Variables!$E$18,";",REPT(" ",200)),1001,200)),FIND("=",TRIM(MID(SUBSTITUTE(Variables!$E$18,";",REPT(" ",200)),1001,200)))+1,200)),""))</f>
        <v/>
      </c>
      <c r="T17">
        <f>IF(Variables!$E$18="","",IF(ISNUMBER(FIND("=",TRIM(MID(SUBSTITUTE(Variables!$E$18,";",REPT(" ",200)),1201,200)))),TRIM(MID(TRIM(MID(SUBSTITUTE(Variables!$E$18,";",REPT(" ",200)),1201,200)),FIND("=",TRIM(MID(SUBSTITUTE(Variables!$E$18,";",REPT(" ",200)),1201,200)))+1,200)),""))</f>
        <v/>
      </c>
      <c r="U17">
        <f>IF(Variables!$E$18="","",IF(ISNUMBER(FIND("=",TRIM(MID(SUBSTITUTE(Variables!$E$18,";",REPT(" ",200)),1401,200)))),TRIM(MID(TRIM(MID(SUBSTITUTE(Variables!$E$18,";",REPT(" ",200)),1401,200)),FIND("=",TRIM(MID(SUBSTITUTE(Variables!$E$18,";",REPT(" ",200)),1401,200)))+1,200)),""))</f>
        <v/>
      </c>
      <c r="V17">
        <f>IF(Variables!$E$18="","",IF(ISNUMBER(FIND("=",TRIM(MID(SUBSTITUTE(Variables!$E$18,";",REPT(" ",200)),1601,200)))),TRIM(MID(TRIM(MID(SUBSTITUTE(Variables!$E$18,";",REPT(" ",200)),1601,200)),FIND("=",TRIM(MID(SUBSTITUTE(Variables!$E$18,";",REPT(" ",200)),1601,200)))+1,200)),""))</f>
        <v/>
      </c>
      <c r="W17">
        <f>IF(Variables!$E$18="","",IF(ISNUMBER(FIND("=",TRIM(MID(SUBSTITUTE(Variables!$E$18,";",REPT(" ",200)),1801,200)))),TRIM(MID(TRIM(MID(SUBSTITUTE(Variables!$E$18,";",REPT(" ",200)),1801,200)),FIND("=",TRIM(MID(SUBSTITUTE(Variables!$E$18,";",REPT(" ",200)),1801,200)))+1,200)),""))</f>
        <v/>
      </c>
      <c r="X17">
        <f>IF(Variables!$E$18="","",IF(ISNUMBER(FIND("=",TRIM(MID(SUBSTITUTE(Variables!$E$18,";",REPT(" ",200)),2001,200)))),TRIM(MID(TRIM(MID(SUBSTITUTE(Variables!$E$18,";",REPT(" ",200)),2001,200)),FIND("=",TRIM(MID(SUBSTITUTE(Variables!$E$18,";",REPT(" ",200)),2001,200)))+1,200)),""))</f>
        <v/>
      </c>
      <c r="Y17">
        <f>IF(Variables!$E$18="","",IF(ISNUMBER(FIND("=",TRIM(MID(SUBSTITUTE(Variables!$E$18,";",REPT(" ",200)),2201,200)))),TRIM(MID(TRIM(MID(SUBSTITUTE(Variables!$E$18,";",REPT(" ",200)),2201,200)),FIND("=",TRIM(MID(SUBSTITUTE(Variables!$E$18,";",REPT(" ",200)),2201,200)))+1,200)),""))</f>
        <v/>
      </c>
      <c r="Z17">
        <f>--AND(B17&lt;&gt;"",N17&lt;&gt;"")+--AND(C17&lt;&gt;"",O17&lt;&gt;"")+--AND(D17&lt;&gt;"",P17&lt;&gt;"")+--AND(E17&lt;&gt;"",Q17&lt;&gt;"")+--AND(F17&lt;&gt;"",R17&lt;&gt;"")+--AND(G17&lt;&gt;"",S17&lt;&gt;"")+--AND(H17&lt;&gt;"",T17&lt;&gt;"")+--AND(I17&lt;&gt;"",U17&lt;&gt;"")+--AND(J17&lt;&gt;"",V17&lt;&gt;"")+--AND(K17&lt;&gt;"",W17&lt;&gt;"")+--AND(L17&lt;&gt;"",X17&lt;&gt;"")+--AND(M17&lt;&gt;"",Y17&lt;&gt;"")</f>
        <v>0.0</v>
      </c>
      <c r="AA17">
        <f>AT17</f>
        <v/>
      </c>
      <c r="AB17">
        <f>BF17</f>
        <v/>
      </c>
      <c r="AC17">
        <f>IF(Variables!$F$18="","",IF(ISNUMBER(FIND("=",TRIM(MID(SUBSTITUTE(Variables!$F$18,";",REPT(" ",200)),1,200)))),TRIM(LEFT(TRIM(MID(SUBSTITUTE(Variables!$F$18,";",REPT(" ",200)),1,200)),FIND("=",TRIM(MID(SUBSTITUTE(Variables!$F$18,";",REPT(" ",200)),1,200)))-1)),TRIM(TRIM(MID(SUBSTITUTE(Variables!$F$18,";",REPT(" ",200)),1,200)))))</f>
        <v/>
      </c>
      <c r="AD17">
        <f>IF(Variables!$F$18="","",IF(ISNUMBER(FIND("=",TRIM(MID(SUBSTITUTE(Variables!$F$18,";",REPT(" ",200)),201,200)))),TRIM(LEFT(TRIM(MID(SUBSTITUTE(Variables!$F$18,";",REPT(" ",200)),201,200)),FIND("=",TRIM(MID(SUBSTITUTE(Variables!$F$18,";",REPT(" ",200)),201,200)))-1)),TRIM(TRIM(MID(SUBSTITUTE(Variables!$F$18,";",REPT(" ",200)),201,200)))))</f>
        <v/>
      </c>
      <c r="AE17">
        <f>IF(Variables!$F$18="","",IF(ISNUMBER(FIND("=",TRIM(MID(SUBSTITUTE(Variables!$F$18,";",REPT(" ",200)),401,200)))),TRIM(LEFT(TRIM(MID(SUBSTITUTE(Variables!$F$18,";",REPT(" ",200)),401,200)),FIND("=",TRIM(MID(SUBSTITUTE(Variables!$F$18,";",REPT(" ",200)),401,200)))-1)),TRIM(TRIM(MID(SUBSTITUTE(Variables!$F$18,";",REPT(" ",200)),401,200)))))</f>
        <v/>
      </c>
      <c r="AF17">
        <f>IF(Variables!$F$18="","",IF(ISNUMBER(FIND("=",TRIM(MID(SUBSTITUTE(Variables!$F$18,";",REPT(" ",200)),601,200)))),TRIM(LEFT(TRIM(MID(SUBSTITUTE(Variables!$F$18,";",REPT(" ",200)),601,200)),FIND("=",TRIM(MID(SUBSTITUTE(Variables!$F$18,";",REPT(" ",200)),601,200)))-1)),TRIM(TRIM(MID(SUBSTITUTE(Variables!$F$18,";",REPT(" ",200)),601,200)))))</f>
        <v/>
      </c>
      <c r="AG17">
        <f>""&amp;IF(AC17="","",IF(""="","",", ")&amp;AC17)&amp;IF(AD17="","",IF(""&amp;IF(AC17="","",IF(""="","",", ")&amp;AC17)="","",", ")&amp;AD17)&amp;IF(AE17="","",IF(""&amp;IF(AC17="","",IF(""="","",", ")&amp;AC17)&amp;IF(AD17="","",IF(""&amp;IF(AC17="","",IF(""="","",", ")&amp;AC17)="","",", ")&amp;AD17)="","",", ")&amp;AE17)&amp;IF(AF17="","",IF(""&amp;IF(AC17="","",IF(""="","",", ")&amp;AC17)&amp;IF(AD17="","",IF(""&amp;IF(AC17="","",IF(""="","",", ")&amp;AC17)="","",", ")&amp;AD17)&amp;IF(AE17="","",IF(""&amp;IF(AC17="","",IF(""="","",", ")&amp;AC17)&amp;IF(AD17="","",IF(""&amp;IF(AC17="","",IF(""="","",", ")&amp;AC17)="","",", ")&amp;AD17)="","",", ")&amp;AE17)="","",", ")&amp;AF17)</f>
        <v/>
      </c>
      <c r="AH17">
        <f>""&amp;IF(AC17="","",IF(""="","",", ")&amp;AC17)&amp;IF(AD17="","",IF(""&amp;IF(AC17="","",IF(""="","",", ")&amp;AC17)="","",", ")&amp;AD17)&amp;IF(AE17="","",IF(""&amp;IF(AC17="","",IF(""="","",", ")&amp;AC17)&amp;IF(AD17="","",IF(""&amp;IF(AC17="","",IF(""="","",", ")&amp;AC17)="","",", ")&amp;AD17)="","",", ")&amp;AE17)&amp;IF(AF17="","",IF(""&amp;IF(AC17="","",IF(""="","",", ")&amp;AC17)&amp;IF(AD17="","",IF(""&amp;IF(AC17="","",IF(""="","",", ")&amp;AC17)="","",", ")&amp;AD17)&amp;IF(AE17="","",IF(""&amp;IF(AC17="","",IF(""="","",", ")&amp;AC17)&amp;IF(AD17="","",IF(""&amp;IF(AC17="","",IF(""="","",", ")&amp;AC17)="","",", ")&amp;AD17)="","",", ")&amp;AE17)="","",", ")&amp;AF17)</f>
        <v/>
      </c>
      <c r="AI17">
        <f>IF(AND(B17&lt;&gt;"",N17&lt;&gt;""),""&amp;IF(""="","",", ")&amp;CHAR(34)&amp;SUBSTITUTE(N17,CHAR(34),"\"&amp;CHAR(34))&amp;CHAR(34)&amp;" = "&amp;B17,"")</f>
        <v/>
      </c>
      <c r="AJ17">
        <f>IF(AND(C17&lt;&gt;"",O17&lt;&gt;""),AI17&amp;IF(AI17="","",", ")&amp;CHAR(34)&amp;SUBSTITUTE(O17,CHAR(34),"\"&amp;CHAR(34))&amp;CHAR(34)&amp;" = "&amp;C17,AI17)</f>
        <v/>
      </c>
      <c r="AK17">
        <f>IF(AND(D17&lt;&gt;"",P17&lt;&gt;""),AJ17&amp;IF(AJ17="","",", ")&amp;CHAR(34)&amp;SUBSTITUTE(P17,CHAR(34),"\"&amp;CHAR(34))&amp;CHAR(34)&amp;" = "&amp;D17,AJ17)</f>
        <v/>
      </c>
      <c r="AL17">
        <f>IF(AND(E17&lt;&gt;"",Q17&lt;&gt;""),AK17&amp;IF(AK17="","",", ")&amp;CHAR(34)&amp;SUBSTITUTE(Q17,CHAR(34),"\"&amp;CHAR(34))&amp;CHAR(34)&amp;" = "&amp;E17,AK17)</f>
        <v/>
      </c>
      <c r="AM17">
        <f>IF(AND(F17&lt;&gt;"",R17&lt;&gt;""),AL17&amp;IF(AL17="","",", ")&amp;CHAR(34)&amp;SUBSTITUTE(R17,CHAR(34),"\"&amp;CHAR(34))&amp;CHAR(34)&amp;" = "&amp;F17,AL17)</f>
        <v/>
      </c>
      <c r="AN17">
        <f>IF(AND(G17&lt;&gt;"",S17&lt;&gt;""),AM17&amp;IF(AM17="","",", ")&amp;CHAR(34)&amp;SUBSTITUTE(S17,CHAR(34),"\"&amp;CHAR(34))&amp;CHAR(34)&amp;" = "&amp;G17,AM17)</f>
        <v/>
      </c>
      <c r="AO17">
        <f>IF(AND(H17&lt;&gt;"",T17&lt;&gt;""),AN17&amp;IF(AN17="","",", ")&amp;CHAR(34)&amp;SUBSTITUTE(T17,CHAR(34),"\"&amp;CHAR(34))&amp;CHAR(34)&amp;" = "&amp;H17,AN17)</f>
        <v/>
      </c>
      <c r="AP17">
        <f>IF(AND(I17&lt;&gt;"",U17&lt;&gt;""),AO17&amp;IF(AO17="","",", ")&amp;CHAR(34)&amp;SUBSTITUTE(U17,CHAR(34),"\"&amp;CHAR(34))&amp;CHAR(34)&amp;" = "&amp;I17,AO17)</f>
        <v/>
      </c>
      <c r="AQ17">
        <f>IF(AND(J17&lt;&gt;"",V17&lt;&gt;""),AP17&amp;IF(AP17="","",", ")&amp;CHAR(34)&amp;SUBSTITUTE(V17,CHAR(34),"\"&amp;CHAR(34))&amp;CHAR(34)&amp;" = "&amp;J17,AP17)</f>
        <v/>
      </c>
      <c r="AR17">
        <f>IF(AND(K17&lt;&gt;"",W17&lt;&gt;""),AQ17&amp;IF(AQ17="","",", ")&amp;CHAR(34)&amp;SUBSTITUTE(W17,CHAR(34),"\"&amp;CHAR(34))&amp;CHAR(34)&amp;" = "&amp;K17,AQ17)</f>
        <v/>
      </c>
      <c r="AS17">
        <f>IF(AND(L17&lt;&gt;"",X17&lt;&gt;""),AR17&amp;IF(AR17="","",", ")&amp;CHAR(34)&amp;SUBSTITUTE(X17,CHAR(34),"\"&amp;CHAR(34))&amp;CHAR(34)&amp;" = "&amp;L17,AR17)</f>
        <v/>
      </c>
      <c r="AT17">
        <f>IF(AND(M17&lt;&gt;"",Y17&lt;&gt;""),AS17&amp;IF(AS17="","",", ")&amp;CHAR(34)&amp;SUBSTITUTE(Y17,CHAR(34),"\"&amp;CHAR(34))&amp;CHAR(34)&amp;" = "&amp;M17,AS17)</f>
        <v/>
      </c>
      <c r="AU17">
        <f>IF(AND(B17&lt;&gt;"",N17&lt;&gt;""),""&amp;IF(""="",""," ")&amp;B17&amp;" "&amp;CHAR(34)&amp;SUBSTITUTE(N17,CHAR(34),CHAR(34)&amp;CHAR(34))&amp;CHAR(34),"")</f>
        <v/>
      </c>
      <c r="AV17">
        <f>IF(AND(C17&lt;&gt;"",O17&lt;&gt;""),AU17&amp;IF(AU17="",""," ")&amp;C17&amp;" "&amp;CHAR(34)&amp;SUBSTITUTE(O17,CHAR(34),CHAR(34)&amp;CHAR(34))&amp;CHAR(34),AU17)</f>
        <v/>
      </c>
      <c r="AW17">
        <f>IF(AND(D17&lt;&gt;"",P17&lt;&gt;""),AV17&amp;IF(AV17="",""," ")&amp;D17&amp;" "&amp;CHAR(34)&amp;SUBSTITUTE(P17,CHAR(34),CHAR(34)&amp;CHAR(34))&amp;CHAR(34),AV17)</f>
        <v/>
      </c>
      <c r="AX17">
        <f>IF(AND(E17&lt;&gt;"",Q17&lt;&gt;""),AW17&amp;IF(AW17="",""," ")&amp;E17&amp;" "&amp;CHAR(34)&amp;SUBSTITUTE(Q17,CHAR(34),CHAR(34)&amp;CHAR(34))&amp;CHAR(34),AW17)</f>
        <v/>
      </c>
      <c r="AY17">
        <f>IF(AND(F17&lt;&gt;"",R17&lt;&gt;""),AX17&amp;IF(AX17="",""," ")&amp;F17&amp;" "&amp;CHAR(34)&amp;SUBSTITUTE(R17,CHAR(34),CHAR(34)&amp;CHAR(34))&amp;CHAR(34),AX17)</f>
        <v/>
      </c>
      <c r="AZ17">
        <f>IF(AND(G17&lt;&gt;"",S17&lt;&gt;""),AY17&amp;IF(AY17="",""," ")&amp;G17&amp;" "&amp;CHAR(34)&amp;SUBSTITUTE(S17,CHAR(34),CHAR(34)&amp;CHAR(34))&amp;CHAR(34),AY17)</f>
        <v/>
      </c>
      <c r="BA17">
        <f>IF(AND(H17&lt;&gt;"",T17&lt;&gt;""),AZ17&amp;IF(AZ17="",""," ")&amp;H17&amp;" "&amp;CHAR(34)&amp;SUBSTITUTE(T17,CHAR(34),CHAR(34)&amp;CHAR(34))&amp;CHAR(34),AZ17)</f>
        <v/>
      </c>
      <c r="BB17">
        <f>IF(AND(I17&lt;&gt;"",U17&lt;&gt;""),BA17&amp;IF(BA17="",""," ")&amp;I17&amp;" "&amp;CHAR(34)&amp;SUBSTITUTE(U17,CHAR(34),CHAR(34)&amp;CHAR(34))&amp;CHAR(34),BA17)</f>
        <v/>
      </c>
      <c r="BC17">
        <f>IF(AND(J17&lt;&gt;"",V17&lt;&gt;""),BB17&amp;IF(BB17="",""," ")&amp;J17&amp;" "&amp;CHAR(34)&amp;SUBSTITUTE(V17,CHAR(34),CHAR(34)&amp;CHAR(34))&amp;CHAR(34),BB17)</f>
        <v/>
      </c>
      <c r="BD17">
        <f>IF(AND(K17&lt;&gt;"",W17&lt;&gt;""),BC17&amp;IF(BC17="",""," ")&amp;K17&amp;" "&amp;CHAR(34)&amp;SUBSTITUTE(W17,CHAR(34),CHAR(34)&amp;CHAR(34))&amp;CHAR(34),BC17)</f>
        <v/>
      </c>
      <c r="BE17">
        <f>IF(AND(L17&lt;&gt;"",X17&lt;&gt;""),BD17&amp;IF(BD17="",""," ")&amp;L17&amp;" "&amp;CHAR(34)&amp;SUBSTITUTE(X17,CHAR(34),CHAR(34)&amp;CHAR(34))&amp;CHAR(34),BD17)</f>
        <v/>
      </c>
      <c r="BF17">
        <f>IF(AND(M17&lt;&gt;"",Y17&lt;&gt;""),BE17&amp;IF(BE17="",""," ")&amp;M17&amp;" "&amp;CHAR(34)&amp;SUBSTITUTE(Y17,CHAR(34),CHAR(34)&amp;CHAR(34))&amp;CHAR(34),BE17)</f>
        <v/>
      </c>
    </row>
    <row r="18" spans="1:58">
      <c r="A18">
        <f>IF(Variables!$A$19="","",Variables!$A$19)</f>
        <v/>
      </c>
      <c r="B18">
        <f>IF(Variables!$E$19="","",IF(ISNUMBER(FIND("=",TRIM(MID(SUBSTITUTE(Variables!$E$19,";",REPT(" ",200)),1,200)))),TRIM(LEFT(TRIM(MID(SUBSTITUTE(Variables!$E$19,";",REPT(" ",200)),1,200)),FIND("=",TRIM(MID(SUBSTITUTE(Variables!$E$19,";",REPT(" ",200)),1,200)))-1)),TRIM(TRIM(MID(SUBSTITUTE(Variables!$E$19,";",REPT(" ",200)),1,200)))))</f>
        <v/>
      </c>
      <c r="C18">
        <f>IF(Variables!$E$19="","",IF(ISNUMBER(FIND("=",TRIM(MID(SUBSTITUTE(Variables!$E$19,";",REPT(" ",200)),201,200)))),TRIM(LEFT(TRIM(MID(SUBSTITUTE(Variables!$E$19,";",REPT(" ",200)),201,200)),FIND("=",TRIM(MID(SUBSTITUTE(Variables!$E$19,";",REPT(" ",200)),201,200)))-1)),TRIM(TRIM(MID(SUBSTITUTE(Variables!$E$19,";",REPT(" ",200)),201,200)))))</f>
        <v/>
      </c>
      <c r="D18">
        <f>IF(Variables!$E$19="","",IF(ISNUMBER(FIND("=",TRIM(MID(SUBSTITUTE(Variables!$E$19,";",REPT(" ",200)),401,200)))),TRIM(LEFT(TRIM(MID(SUBSTITUTE(Variables!$E$19,";",REPT(" ",200)),401,200)),FIND("=",TRIM(MID(SUBSTITUTE(Variables!$E$19,";",REPT(" ",200)),401,200)))-1)),TRIM(TRIM(MID(SUBSTITUTE(Variables!$E$19,";",REPT(" ",200)),401,200)))))</f>
        <v/>
      </c>
      <c r="E18">
        <f>IF(Variables!$E$19="","",IF(ISNUMBER(FIND("=",TRIM(MID(SUBSTITUTE(Variables!$E$19,";",REPT(" ",200)),601,200)))),TRIM(LEFT(TRIM(MID(SUBSTITUTE(Variables!$E$19,";",REPT(" ",200)),601,200)),FIND("=",TRIM(MID(SUBSTITUTE(Variables!$E$19,";",REPT(" ",200)),601,200)))-1)),TRIM(TRIM(MID(SUBSTITUTE(Variables!$E$19,";",REPT(" ",200)),601,200)))))</f>
        <v/>
      </c>
      <c r="F18">
        <f>IF(Variables!$E$19="","",IF(ISNUMBER(FIND("=",TRIM(MID(SUBSTITUTE(Variables!$E$19,";",REPT(" ",200)),801,200)))),TRIM(LEFT(TRIM(MID(SUBSTITUTE(Variables!$E$19,";",REPT(" ",200)),801,200)),FIND("=",TRIM(MID(SUBSTITUTE(Variables!$E$19,";",REPT(" ",200)),801,200)))-1)),TRIM(TRIM(MID(SUBSTITUTE(Variables!$E$19,";",REPT(" ",200)),801,200)))))</f>
        <v/>
      </c>
      <c r="G18">
        <f>IF(Variables!$E$19="","",IF(ISNUMBER(FIND("=",TRIM(MID(SUBSTITUTE(Variables!$E$19,";",REPT(" ",200)),1001,200)))),TRIM(LEFT(TRIM(MID(SUBSTITUTE(Variables!$E$19,";",REPT(" ",200)),1001,200)),FIND("=",TRIM(MID(SUBSTITUTE(Variables!$E$19,";",REPT(" ",200)),1001,200)))-1)),TRIM(TRIM(MID(SUBSTITUTE(Variables!$E$19,";",REPT(" ",200)),1001,200)))))</f>
        <v/>
      </c>
      <c r="H18">
        <f>IF(Variables!$E$19="","",IF(ISNUMBER(FIND("=",TRIM(MID(SUBSTITUTE(Variables!$E$19,";",REPT(" ",200)),1201,200)))),TRIM(LEFT(TRIM(MID(SUBSTITUTE(Variables!$E$19,";",REPT(" ",200)),1201,200)),FIND("=",TRIM(MID(SUBSTITUTE(Variables!$E$19,";",REPT(" ",200)),1201,200)))-1)),TRIM(TRIM(MID(SUBSTITUTE(Variables!$E$19,";",REPT(" ",200)),1201,200)))))</f>
        <v/>
      </c>
      <c r="I18">
        <f>IF(Variables!$E$19="","",IF(ISNUMBER(FIND("=",TRIM(MID(SUBSTITUTE(Variables!$E$19,";",REPT(" ",200)),1401,200)))),TRIM(LEFT(TRIM(MID(SUBSTITUTE(Variables!$E$19,";",REPT(" ",200)),1401,200)),FIND("=",TRIM(MID(SUBSTITUTE(Variables!$E$19,";",REPT(" ",200)),1401,200)))-1)),TRIM(TRIM(MID(SUBSTITUTE(Variables!$E$19,";",REPT(" ",200)),1401,200)))))</f>
        <v/>
      </c>
      <c r="J18">
        <f>IF(Variables!$E$19="","",IF(ISNUMBER(FIND("=",TRIM(MID(SUBSTITUTE(Variables!$E$19,";",REPT(" ",200)),1601,200)))),TRIM(LEFT(TRIM(MID(SUBSTITUTE(Variables!$E$19,";",REPT(" ",200)),1601,200)),FIND("=",TRIM(MID(SUBSTITUTE(Variables!$E$19,";",REPT(" ",200)),1601,200)))-1)),TRIM(TRIM(MID(SUBSTITUTE(Variables!$E$19,";",REPT(" ",200)),1601,200)))))</f>
        <v/>
      </c>
      <c r="K18">
        <f>IF(Variables!$E$19="","",IF(ISNUMBER(FIND("=",TRIM(MID(SUBSTITUTE(Variables!$E$19,";",REPT(" ",200)),1801,200)))),TRIM(LEFT(TRIM(MID(SUBSTITUTE(Variables!$E$19,";",REPT(" ",200)),1801,200)),FIND("=",TRIM(MID(SUBSTITUTE(Variables!$E$19,";",REPT(" ",200)),1801,200)))-1)),TRIM(TRIM(MID(SUBSTITUTE(Variables!$E$19,";",REPT(" ",200)),1801,200)))))</f>
        <v/>
      </c>
      <c r="L18">
        <f>IF(Variables!$E$19="","",IF(ISNUMBER(FIND("=",TRIM(MID(SUBSTITUTE(Variables!$E$19,";",REPT(" ",200)),2001,200)))),TRIM(LEFT(TRIM(MID(SUBSTITUTE(Variables!$E$19,";",REPT(" ",200)),2001,200)),FIND("=",TRIM(MID(SUBSTITUTE(Variables!$E$19,";",REPT(" ",200)),2001,200)))-1)),TRIM(TRIM(MID(SUBSTITUTE(Variables!$E$19,";",REPT(" ",200)),2001,200)))))</f>
        <v/>
      </c>
      <c r="M18">
        <f>IF(Variables!$E$19="","",IF(ISNUMBER(FIND("=",TRIM(MID(SUBSTITUTE(Variables!$E$19,";",REPT(" ",200)),2201,200)))),TRIM(LEFT(TRIM(MID(SUBSTITUTE(Variables!$E$19,";",REPT(" ",200)),2201,200)),FIND("=",TRIM(MID(SUBSTITUTE(Variables!$E$19,";",REPT(" ",200)),2201,200)))-1)),TRIM(TRIM(MID(SUBSTITUTE(Variables!$E$19,";",REPT(" ",200)),2201,200)))))</f>
        <v/>
      </c>
      <c r="N18">
        <f>IF(Variables!$E$19="","",IF(ISNUMBER(FIND("=",TRIM(MID(SUBSTITUTE(Variables!$E$19,";",REPT(" ",200)),1,200)))),TRIM(MID(TRIM(MID(SUBSTITUTE(Variables!$E$19,";",REPT(" ",200)),1,200)),FIND("=",TRIM(MID(SUBSTITUTE(Variables!$E$19,";",REPT(" ",200)),1,200)))+1,200)),""))</f>
        <v/>
      </c>
      <c r="O18">
        <f>IF(Variables!$E$19="","",IF(ISNUMBER(FIND("=",TRIM(MID(SUBSTITUTE(Variables!$E$19,";",REPT(" ",200)),201,200)))),TRIM(MID(TRIM(MID(SUBSTITUTE(Variables!$E$19,";",REPT(" ",200)),201,200)),FIND("=",TRIM(MID(SUBSTITUTE(Variables!$E$19,";",REPT(" ",200)),201,200)))+1,200)),""))</f>
        <v/>
      </c>
      <c r="P18">
        <f>IF(Variables!$E$19="","",IF(ISNUMBER(FIND("=",TRIM(MID(SUBSTITUTE(Variables!$E$19,";",REPT(" ",200)),401,200)))),TRIM(MID(TRIM(MID(SUBSTITUTE(Variables!$E$19,";",REPT(" ",200)),401,200)),FIND("=",TRIM(MID(SUBSTITUTE(Variables!$E$19,";",REPT(" ",200)),401,200)))+1,200)),""))</f>
        <v/>
      </c>
      <c r="Q18">
        <f>IF(Variables!$E$19="","",IF(ISNUMBER(FIND("=",TRIM(MID(SUBSTITUTE(Variables!$E$19,";",REPT(" ",200)),601,200)))),TRIM(MID(TRIM(MID(SUBSTITUTE(Variables!$E$19,";",REPT(" ",200)),601,200)),FIND("=",TRIM(MID(SUBSTITUTE(Variables!$E$19,";",REPT(" ",200)),601,200)))+1,200)),""))</f>
        <v/>
      </c>
      <c r="R18">
        <f>IF(Variables!$E$19="","",IF(ISNUMBER(FIND("=",TRIM(MID(SUBSTITUTE(Variables!$E$19,";",REPT(" ",200)),801,200)))),TRIM(MID(TRIM(MID(SUBSTITUTE(Variables!$E$19,";",REPT(" ",200)),801,200)),FIND("=",TRIM(MID(SUBSTITUTE(Variables!$E$19,";",REPT(" ",200)),801,200)))+1,200)),""))</f>
        <v/>
      </c>
      <c r="S18">
        <f>IF(Variables!$E$19="","",IF(ISNUMBER(FIND("=",TRIM(MID(SUBSTITUTE(Variables!$E$19,";",REPT(" ",200)),1001,200)))),TRIM(MID(TRIM(MID(SUBSTITUTE(Variables!$E$19,";",REPT(" ",200)),1001,200)),FIND("=",TRIM(MID(SUBSTITUTE(Variables!$E$19,";",REPT(" ",200)),1001,200)))+1,200)),""))</f>
        <v/>
      </c>
      <c r="T18">
        <f>IF(Variables!$E$19="","",IF(ISNUMBER(FIND("=",TRIM(MID(SUBSTITUTE(Variables!$E$19,";",REPT(" ",200)),1201,200)))),TRIM(MID(TRIM(MID(SUBSTITUTE(Variables!$E$19,";",REPT(" ",200)),1201,200)),FIND("=",TRIM(MID(SUBSTITUTE(Variables!$E$19,";",REPT(" ",200)),1201,200)))+1,200)),""))</f>
        <v/>
      </c>
      <c r="U18">
        <f>IF(Variables!$E$19="","",IF(ISNUMBER(FIND("=",TRIM(MID(SUBSTITUTE(Variables!$E$19,";",REPT(" ",200)),1401,200)))),TRIM(MID(TRIM(MID(SUBSTITUTE(Variables!$E$19,";",REPT(" ",200)),1401,200)),FIND("=",TRIM(MID(SUBSTITUTE(Variables!$E$19,";",REPT(" ",200)),1401,200)))+1,200)),""))</f>
        <v/>
      </c>
      <c r="V18">
        <f>IF(Variables!$E$19="","",IF(ISNUMBER(FIND("=",TRIM(MID(SUBSTITUTE(Variables!$E$19,";",REPT(" ",200)),1601,200)))),TRIM(MID(TRIM(MID(SUBSTITUTE(Variables!$E$19,";",REPT(" ",200)),1601,200)),FIND("=",TRIM(MID(SUBSTITUTE(Variables!$E$19,";",REPT(" ",200)),1601,200)))+1,200)),""))</f>
        <v/>
      </c>
      <c r="W18">
        <f>IF(Variables!$E$19="","",IF(ISNUMBER(FIND("=",TRIM(MID(SUBSTITUTE(Variables!$E$19,";",REPT(" ",200)),1801,200)))),TRIM(MID(TRIM(MID(SUBSTITUTE(Variables!$E$19,";",REPT(" ",200)),1801,200)),FIND("=",TRIM(MID(SUBSTITUTE(Variables!$E$19,";",REPT(" ",200)),1801,200)))+1,200)),""))</f>
        <v/>
      </c>
      <c r="X18">
        <f>IF(Variables!$E$19="","",IF(ISNUMBER(FIND("=",TRIM(MID(SUBSTITUTE(Variables!$E$19,";",REPT(" ",200)),2001,200)))),TRIM(MID(TRIM(MID(SUBSTITUTE(Variables!$E$19,";",REPT(" ",200)),2001,200)),FIND("=",TRIM(MID(SUBSTITUTE(Variables!$E$19,";",REPT(" ",200)),2001,200)))+1,200)),""))</f>
        <v/>
      </c>
      <c r="Y18">
        <f>IF(Variables!$E$19="","",IF(ISNUMBER(FIND("=",TRIM(MID(SUBSTITUTE(Variables!$E$19,";",REPT(" ",200)),2201,200)))),TRIM(MID(TRIM(MID(SUBSTITUTE(Variables!$E$19,";",REPT(" ",200)),2201,200)),FIND("=",TRIM(MID(SUBSTITUTE(Variables!$E$19,";",REPT(" ",200)),2201,200)))+1,200)),""))</f>
        <v/>
      </c>
      <c r="Z18">
        <f>--AND(B18&lt;&gt;"",N18&lt;&gt;"")+--AND(C18&lt;&gt;"",O18&lt;&gt;"")+--AND(D18&lt;&gt;"",P18&lt;&gt;"")+--AND(E18&lt;&gt;"",Q18&lt;&gt;"")+--AND(F18&lt;&gt;"",R18&lt;&gt;"")+--AND(G18&lt;&gt;"",S18&lt;&gt;"")+--AND(H18&lt;&gt;"",T18&lt;&gt;"")+--AND(I18&lt;&gt;"",U18&lt;&gt;"")+--AND(J18&lt;&gt;"",V18&lt;&gt;"")+--AND(K18&lt;&gt;"",W18&lt;&gt;"")+--AND(L18&lt;&gt;"",X18&lt;&gt;"")+--AND(M18&lt;&gt;"",Y18&lt;&gt;"")</f>
        <v>0.0</v>
      </c>
      <c r="AA18">
        <f>AT18</f>
        <v/>
      </c>
      <c r="AB18">
        <f>BF18</f>
        <v/>
      </c>
      <c r="AC18">
        <f>IF(Variables!$F$19="","",IF(ISNUMBER(FIND("=",TRIM(MID(SUBSTITUTE(Variables!$F$19,";",REPT(" ",200)),1,200)))),TRIM(LEFT(TRIM(MID(SUBSTITUTE(Variables!$F$19,";",REPT(" ",200)),1,200)),FIND("=",TRIM(MID(SUBSTITUTE(Variables!$F$19,";",REPT(" ",200)),1,200)))-1)),TRIM(TRIM(MID(SUBSTITUTE(Variables!$F$19,";",REPT(" ",200)),1,200)))))</f>
        <v/>
      </c>
      <c r="AD18">
        <f>IF(Variables!$F$19="","",IF(ISNUMBER(FIND("=",TRIM(MID(SUBSTITUTE(Variables!$F$19,";",REPT(" ",200)),201,200)))),TRIM(LEFT(TRIM(MID(SUBSTITUTE(Variables!$F$19,";",REPT(" ",200)),201,200)),FIND("=",TRIM(MID(SUBSTITUTE(Variables!$F$19,";",REPT(" ",200)),201,200)))-1)),TRIM(TRIM(MID(SUBSTITUTE(Variables!$F$19,";",REPT(" ",200)),201,200)))))</f>
        <v/>
      </c>
      <c r="AE18">
        <f>IF(Variables!$F$19="","",IF(ISNUMBER(FIND("=",TRIM(MID(SUBSTITUTE(Variables!$F$19,";",REPT(" ",200)),401,200)))),TRIM(LEFT(TRIM(MID(SUBSTITUTE(Variables!$F$19,";",REPT(" ",200)),401,200)),FIND("=",TRIM(MID(SUBSTITUTE(Variables!$F$19,";",REPT(" ",200)),401,200)))-1)),TRIM(TRIM(MID(SUBSTITUTE(Variables!$F$19,";",REPT(" ",200)),401,200)))))</f>
        <v/>
      </c>
      <c r="AF18">
        <f>IF(Variables!$F$19="","",IF(ISNUMBER(FIND("=",TRIM(MID(SUBSTITUTE(Variables!$F$19,";",REPT(" ",200)),601,200)))),TRIM(LEFT(TRIM(MID(SUBSTITUTE(Variables!$F$19,";",REPT(" ",200)),601,200)),FIND("=",TRIM(MID(SUBSTITUTE(Variables!$F$19,";",REPT(" ",200)),601,200)))-1)),TRIM(TRIM(MID(SUBSTITUTE(Variables!$F$19,";",REPT(" ",200)),601,200)))))</f>
        <v/>
      </c>
      <c r="AG18">
        <f>""&amp;IF(AC18="","",IF(""="","",", ")&amp;AC18)&amp;IF(AD18="","",IF(""&amp;IF(AC18="","",IF(""="","",", ")&amp;AC18)="","",", ")&amp;AD18)&amp;IF(AE18="","",IF(""&amp;IF(AC18="","",IF(""="","",", ")&amp;AC18)&amp;IF(AD18="","",IF(""&amp;IF(AC18="","",IF(""="","",", ")&amp;AC18)="","",", ")&amp;AD18)="","",", ")&amp;AE18)&amp;IF(AF18="","",IF(""&amp;IF(AC18="","",IF(""="","",", ")&amp;AC18)&amp;IF(AD18="","",IF(""&amp;IF(AC18="","",IF(""="","",", ")&amp;AC18)="","",", ")&amp;AD18)&amp;IF(AE18="","",IF(""&amp;IF(AC18="","",IF(""="","",", ")&amp;AC18)&amp;IF(AD18="","",IF(""&amp;IF(AC18="","",IF(""="","",", ")&amp;AC18)="","",", ")&amp;AD18)="","",", ")&amp;AE18)="","",", ")&amp;AF18)</f>
        <v/>
      </c>
      <c r="AH18">
        <f>""&amp;IF(AC18="","",IF(""="","",", ")&amp;AC18)&amp;IF(AD18="","",IF(""&amp;IF(AC18="","",IF(""="","",", ")&amp;AC18)="","",", ")&amp;AD18)&amp;IF(AE18="","",IF(""&amp;IF(AC18="","",IF(""="","",", ")&amp;AC18)&amp;IF(AD18="","",IF(""&amp;IF(AC18="","",IF(""="","",", ")&amp;AC18)="","",", ")&amp;AD18)="","",", ")&amp;AE18)&amp;IF(AF18="","",IF(""&amp;IF(AC18="","",IF(""="","",", ")&amp;AC18)&amp;IF(AD18="","",IF(""&amp;IF(AC18="","",IF(""="","",", ")&amp;AC18)="","",", ")&amp;AD18)&amp;IF(AE18="","",IF(""&amp;IF(AC18="","",IF(""="","",", ")&amp;AC18)&amp;IF(AD18="","",IF(""&amp;IF(AC18="","",IF(""="","",", ")&amp;AC18)="","",", ")&amp;AD18)="","",", ")&amp;AE18)="","",", ")&amp;AF18)</f>
        <v/>
      </c>
      <c r="AI18">
        <f>IF(AND(B18&lt;&gt;"",N18&lt;&gt;""),""&amp;IF(""="","",", ")&amp;CHAR(34)&amp;SUBSTITUTE(N18,CHAR(34),"\"&amp;CHAR(34))&amp;CHAR(34)&amp;" = "&amp;B18,"")</f>
        <v/>
      </c>
      <c r="AJ18">
        <f>IF(AND(C18&lt;&gt;"",O18&lt;&gt;""),AI18&amp;IF(AI18="","",", ")&amp;CHAR(34)&amp;SUBSTITUTE(O18,CHAR(34),"\"&amp;CHAR(34))&amp;CHAR(34)&amp;" = "&amp;C18,AI18)</f>
        <v/>
      </c>
      <c r="AK18">
        <f>IF(AND(D18&lt;&gt;"",P18&lt;&gt;""),AJ18&amp;IF(AJ18="","",", ")&amp;CHAR(34)&amp;SUBSTITUTE(P18,CHAR(34),"\"&amp;CHAR(34))&amp;CHAR(34)&amp;" = "&amp;D18,AJ18)</f>
        <v/>
      </c>
      <c r="AL18">
        <f>IF(AND(E18&lt;&gt;"",Q18&lt;&gt;""),AK18&amp;IF(AK18="","",", ")&amp;CHAR(34)&amp;SUBSTITUTE(Q18,CHAR(34),"\"&amp;CHAR(34))&amp;CHAR(34)&amp;" = "&amp;E18,AK18)</f>
        <v/>
      </c>
      <c r="AM18">
        <f>IF(AND(F18&lt;&gt;"",R18&lt;&gt;""),AL18&amp;IF(AL18="","",", ")&amp;CHAR(34)&amp;SUBSTITUTE(R18,CHAR(34),"\"&amp;CHAR(34))&amp;CHAR(34)&amp;" = "&amp;F18,AL18)</f>
        <v/>
      </c>
      <c r="AN18">
        <f>IF(AND(G18&lt;&gt;"",S18&lt;&gt;""),AM18&amp;IF(AM18="","",", ")&amp;CHAR(34)&amp;SUBSTITUTE(S18,CHAR(34),"\"&amp;CHAR(34))&amp;CHAR(34)&amp;" = "&amp;G18,AM18)</f>
        <v/>
      </c>
      <c r="AO18">
        <f>IF(AND(H18&lt;&gt;"",T18&lt;&gt;""),AN18&amp;IF(AN18="","",", ")&amp;CHAR(34)&amp;SUBSTITUTE(T18,CHAR(34),"\"&amp;CHAR(34))&amp;CHAR(34)&amp;" = "&amp;H18,AN18)</f>
        <v/>
      </c>
      <c r="AP18">
        <f>IF(AND(I18&lt;&gt;"",U18&lt;&gt;""),AO18&amp;IF(AO18="","",", ")&amp;CHAR(34)&amp;SUBSTITUTE(U18,CHAR(34),"\"&amp;CHAR(34))&amp;CHAR(34)&amp;" = "&amp;I18,AO18)</f>
        <v/>
      </c>
      <c r="AQ18">
        <f>IF(AND(J18&lt;&gt;"",V18&lt;&gt;""),AP18&amp;IF(AP18="","",", ")&amp;CHAR(34)&amp;SUBSTITUTE(V18,CHAR(34),"\"&amp;CHAR(34))&amp;CHAR(34)&amp;" = "&amp;J18,AP18)</f>
        <v/>
      </c>
      <c r="AR18">
        <f>IF(AND(K18&lt;&gt;"",W18&lt;&gt;""),AQ18&amp;IF(AQ18="","",", ")&amp;CHAR(34)&amp;SUBSTITUTE(W18,CHAR(34),"\"&amp;CHAR(34))&amp;CHAR(34)&amp;" = "&amp;K18,AQ18)</f>
        <v/>
      </c>
      <c r="AS18">
        <f>IF(AND(L18&lt;&gt;"",X18&lt;&gt;""),AR18&amp;IF(AR18="","",", ")&amp;CHAR(34)&amp;SUBSTITUTE(X18,CHAR(34),"\"&amp;CHAR(34))&amp;CHAR(34)&amp;" = "&amp;L18,AR18)</f>
        <v/>
      </c>
      <c r="AT18">
        <f>IF(AND(M18&lt;&gt;"",Y18&lt;&gt;""),AS18&amp;IF(AS18="","",", ")&amp;CHAR(34)&amp;SUBSTITUTE(Y18,CHAR(34),"\"&amp;CHAR(34))&amp;CHAR(34)&amp;" = "&amp;M18,AS18)</f>
        <v/>
      </c>
      <c r="AU18">
        <f>IF(AND(B18&lt;&gt;"",N18&lt;&gt;""),""&amp;IF(""="",""," ")&amp;B18&amp;" "&amp;CHAR(34)&amp;SUBSTITUTE(N18,CHAR(34),CHAR(34)&amp;CHAR(34))&amp;CHAR(34),"")</f>
        <v/>
      </c>
      <c r="AV18">
        <f>IF(AND(C18&lt;&gt;"",O18&lt;&gt;""),AU18&amp;IF(AU18="",""," ")&amp;C18&amp;" "&amp;CHAR(34)&amp;SUBSTITUTE(O18,CHAR(34),CHAR(34)&amp;CHAR(34))&amp;CHAR(34),AU18)</f>
        <v/>
      </c>
      <c r="AW18">
        <f>IF(AND(D18&lt;&gt;"",P18&lt;&gt;""),AV18&amp;IF(AV18="",""," ")&amp;D18&amp;" "&amp;CHAR(34)&amp;SUBSTITUTE(P18,CHAR(34),CHAR(34)&amp;CHAR(34))&amp;CHAR(34),AV18)</f>
        <v/>
      </c>
      <c r="AX18">
        <f>IF(AND(E18&lt;&gt;"",Q18&lt;&gt;""),AW18&amp;IF(AW18="",""," ")&amp;E18&amp;" "&amp;CHAR(34)&amp;SUBSTITUTE(Q18,CHAR(34),CHAR(34)&amp;CHAR(34))&amp;CHAR(34),AW18)</f>
        <v/>
      </c>
      <c r="AY18">
        <f>IF(AND(F18&lt;&gt;"",R18&lt;&gt;""),AX18&amp;IF(AX18="",""," ")&amp;F18&amp;" "&amp;CHAR(34)&amp;SUBSTITUTE(R18,CHAR(34),CHAR(34)&amp;CHAR(34))&amp;CHAR(34),AX18)</f>
        <v/>
      </c>
      <c r="AZ18">
        <f>IF(AND(G18&lt;&gt;"",S18&lt;&gt;""),AY18&amp;IF(AY18="",""," ")&amp;G18&amp;" "&amp;CHAR(34)&amp;SUBSTITUTE(S18,CHAR(34),CHAR(34)&amp;CHAR(34))&amp;CHAR(34),AY18)</f>
        <v/>
      </c>
      <c r="BA18">
        <f>IF(AND(H18&lt;&gt;"",T18&lt;&gt;""),AZ18&amp;IF(AZ18="",""," ")&amp;H18&amp;" "&amp;CHAR(34)&amp;SUBSTITUTE(T18,CHAR(34),CHAR(34)&amp;CHAR(34))&amp;CHAR(34),AZ18)</f>
        <v/>
      </c>
      <c r="BB18">
        <f>IF(AND(I18&lt;&gt;"",U18&lt;&gt;""),BA18&amp;IF(BA18="",""," ")&amp;I18&amp;" "&amp;CHAR(34)&amp;SUBSTITUTE(U18,CHAR(34),CHAR(34)&amp;CHAR(34))&amp;CHAR(34),BA18)</f>
        <v/>
      </c>
      <c r="BC18">
        <f>IF(AND(J18&lt;&gt;"",V18&lt;&gt;""),BB18&amp;IF(BB18="",""," ")&amp;J18&amp;" "&amp;CHAR(34)&amp;SUBSTITUTE(V18,CHAR(34),CHAR(34)&amp;CHAR(34))&amp;CHAR(34),BB18)</f>
        <v/>
      </c>
      <c r="BD18">
        <f>IF(AND(K18&lt;&gt;"",W18&lt;&gt;""),BC18&amp;IF(BC18="",""," ")&amp;K18&amp;" "&amp;CHAR(34)&amp;SUBSTITUTE(W18,CHAR(34),CHAR(34)&amp;CHAR(34))&amp;CHAR(34),BC18)</f>
        <v/>
      </c>
      <c r="BE18">
        <f>IF(AND(L18&lt;&gt;"",X18&lt;&gt;""),BD18&amp;IF(BD18="",""," ")&amp;L18&amp;" "&amp;CHAR(34)&amp;SUBSTITUTE(X18,CHAR(34),CHAR(34)&amp;CHAR(34))&amp;CHAR(34),BD18)</f>
        <v/>
      </c>
      <c r="BF18">
        <f>IF(AND(M18&lt;&gt;"",Y18&lt;&gt;""),BE18&amp;IF(BE18="",""," ")&amp;M18&amp;" "&amp;CHAR(34)&amp;SUBSTITUTE(Y18,CHAR(34),CHAR(34)&amp;CHAR(34))&amp;CHAR(34),BE18)</f>
        <v/>
      </c>
    </row>
    <row r="19" spans="1:58">
      <c r="A19">
        <f>IF(Variables!$A$20="","",Variables!$A$20)</f>
        <v/>
      </c>
      <c r="B19">
        <f>IF(Variables!$E$20="","",IF(ISNUMBER(FIND("=",TRIM(MID(SUBSTITUTE(Variables!$E$20,";",REPT(" ",200)),1,200)))),TRIM(LEFT(TRIM(MID(SUBSTITUTE(Variables!$E$20,";",REPT(" ",200)),1,200)),FIND("=",TRIM(MID(SUBSTITUTE(Variables!$E$20,";",REPT(" ",200)),1,200)))-1)),TRIM(TRIM(MID(SUBSTITUTE(Variables!$E$20,";",REPT(" ",200)),1,200)))))</f>
        <v/>
      </c>
      <c r="C19">
        <f>IF(Variables!$E$20="","",IF(ISNUMBER(FIND("=",TRIM(MID(SUBSTITUTE(Variables!$E$20,";",REPT(" ",200)),201,200)))),TRIM(LEFT(TRIM(MID(SUBSTITUTE(Variables!$E$20,";",REPT(" ",200)),201,200)),FIND("=",TRIM(MID(SUBSTITUTE(Variables!$E$20,";",REPT(" ",200)),201,200)))-1)),TRIM(TRIM(MID(SUBSTITUTE(Variables!$E$20,";",REPT(" ",200)),201,200)))))</f>
        <v/>
      </c>
      <c r="D19">
        <f>IF(Variables!$E$20="","",IF(ISNUMBER(FIND("=",TRIM(MID(SUBSTITUTE(Variables!$E$20,";",REPT(" ",200)),401,200)))),TRIM(LEFT(TRIM(MID(SUBSTITUTE(Variables!$E$20,";",REPT(" ",200)),401,200)),FIND("=",TRIM(MID(SUBSTITUTE(Variables!$E$20,";",REPT(" ",200)),401,200)))-1)),TRIM(TRIM(MID(SUBSTITUTE(Variables!$E$20,";",REPT(" ",200)),401,200)))))</f>
        <v/>
      </c>
      <c r="E19">
        <f>IF(Variables!$E$20="","",IF(ISNUMBER(FIND("=",TRIM(MID(SUBSTITUTE(Variables!$E$20,";",REPT(" ",200)),601,200)))),TRIM(LEFT(TRIM(MID(SUBSTITUTE(Variables!$E$20,";",REPT(" ",200)),601,200)),FIND("=",TRIM(MID(SUBSTITUTE(Variables!$E$20,";",REPT(" ",200)),601,200)))-1)),TRIM(TRIM(MID(SUBSTITUTE(Variables!$E$20,";",REPT(" ",200)),601,200)))))</f>
        <v/>
      </c>
      <c r="F19">
        <f>IF(Variables!$E$20="","",IF(ISNUMBER(FIND("=",TRIM(MID(SUBSTITUTE(Variables!$E$20,";",REPT(" ",200)),801,200)))),TRIM(LEFT(TRIM(MID(SUBSTITUTE(Variables!$E$20,";",REPT(" ",200)),801,200)),FIND("=",TRIM(MID(SUBSTITUTE(Variables!$E$20,";",REPT(" ",200)),801,200)))-1)),TRIM(TRIM(MID(SUBSTITUTE(Variables!$E$20,";",REPT(" ",200)),801,200)))))</f>
        <v/>
      </c>
      <c r="G19">
        <f>IF(Variables!$E$20="","",IF(ISNUMBER(FIND("=",TRIM(MID(SUBSTITUTE(Variables!$E$20,";",REPT(" ",200)),1001,200)))),TRIM(LEFT(TRIM(MID(SUBSTITUTE(Variables!$E$20,";",REPT(" ",200)),1001,200)),FIND("=",TRIM(MID(SUBSTITUTE(Variables!$E$20,";",REPT(" ",200)),1001,200)))-1)),TRIM(TRIM(MID(SUBSTITUTE(Variables!$E$20,";",REPT(" ",200)),1001,200)))))</f>
        <v/>
      </c>
      <c r="H19">
        <f>IF(Variables!$E$20="","",IF(ISNUMBER(FIND("=",TRIM(MID(SUBSTITUTE(Variables!$E$20,";",REPT(" ",200)),1201,200)))),TRIM(LEFT(TRIM(MID(SUBSTITUTE(Variables!$E$20,";",REPT(" ",200)),1201,200)),FIND("=",TRIM(MID(SUBSTITUTE(Variables!$E$20,";",REPT(" ",200)),1201,200)))-1)),TRIM(TRIM(MID(SUBSTITUTE(Variables!$E$20,";",REPT(" ",200)),1201,200)))))</f>
        <v/>
      </c>
      <c r="I19">
        <f>IF(Variables!$E$20="","",IF(ISNUMBER(FIND("=",TRIM(MID(SUBSTITUTE(Variables!$E$20,";",REPT(" ",200)),1401,200)))),TRIM(LEFT(TRIM(MID(SUBSTITUTE(Variables!$E$20,";",REPT(" ",200)),1401,200)),FIND("=",TRIM(MID(SUBSTITUTE(Variables!$E$20,";",REPT(" ",200)),1401,200)))-1)),TRIM(TRIM(MID(SUBSTITUTE(Variables!$E$20,";",REPT(" ",200)),1401,200)))))</f>
        <v/>
      </c>
      <c r="J19">
        <f>IF(Variables!$E$20="","",IF(ISNUMBER(FIND("=",TRIM(MID(SUBSTITUTE(Variables!$E$20,";",REPT(" ",200)),1601,200)))),TRIM(LEFT(TRIM(MID(SUBSTITUTE(Variables!$E$20,";",REPT(" ",200)),1601,200)),FIND("=",TRIM(MID(SUBSTITUTE(Variables!$E$20,";",REPT(" ",200)),1601,200)))-1)),TRIM(TRIM(MID(SUBSTITUTE(Variables!$E$20,";",REPT(" ",200)),1601,200)))))</f>
        <v/>
      </c>
      <c r="K19">
        <f>IF(Variables!$E$20="","",IF(ISNUMBER(FIND("=",TRIM(MID(SUBSTITUTE(Variables!$E$20,";",REPT(" ",200)),1801,200)))),TRIM(LEFT(TRIM(MID(SUBSTITUTE(Variables!$E$20,";",REPT(" ",200)),1801,200)),FIND("=",TRIM(MID(SUBSTITUTE(Variables!$E$20,";",REPT(" ",200)),1801,200)))-1)),TRIM(TRIM(MID(SUBSTITUTE(Variables!$E$20,";",REPT(" ",200)),1801,200)))))</f>
        <v/>
      </c>
      <c r="L19">
        <f>IF(Variables!$E$20="","",IF(ISNUMBER(FIND("=",TRIM(MID(SUBSTITUTE(Variables!$E$20,";",REPT(" ",200)),2001,200)))),TRIM(LEFT(TRIM(MID(SUBSTITUTE(Variables!$E$20,";",REPT(" ",200)),2001,200)),FIND("=",TRIM(MID(SUBSTITUTE(Variables!$E$20,";",REPT(" ",200)),2001,200)))-1)),TRIM(TRIM(MID(SUBSTITUTE(Variables!$E$20,";",REPT(" ",200)),2001,200)))))</f>
        <v/>
      </c>
      <c r="M19">
        <f>IF(Variables!$E$20="","",IF(ISNUMBER(FIND("=",TRIM(MID(SUBSTITUTE(Variables!$E$20,";",REPT(" ",200)),2201,200)))),TRIM(LEFT(TRIM(MID(SUBSTITUTE(Variables!$E$20,";",REPT(" ",200)),2201,200)),FIND("=",TRIM(MID(SUBSTITUTE(Variables!$E$20,";",REPT(" ",200)),2201,200)))-1)),TRIM(TRIM(MID(SUBSTITUTE(Variables!$E$20,";",REPT(" ",200)),2201,200)))))</f>
        <v/>
      </c>
      <c r="N19">
        <f>IF(Variables!$E$20="","",IF(ISNUMBER(FIND("=",TRIM(MID(SUBSTITUTE(Variables!$E$20,";",REPT(" ",200)),1,200)))),TRIM(MID(TRIM(MID(SUBSTITUTE(Variables!$E$20,";",REPT(" ",200)),1,200)),FIND("=",TRIM(MID(SUBSTITUTE(Variables!$E$20,";",REPT(" ",200)),1,200)))+1,200)),""))</f>
        <v/>
      </c>
      <c r="O19">
        <f>IF(Variables!$E$20="","",IF(ISNUMBER(FIND("=",TRIM(MID(SUBSTITUTE(Variables!$E$20,";",REPT(" ",200)),201,200)))),TRIM(MID(TRIM(MID(SUBSTITUTE(Variables!$E$20,";",REPT(" ",200)),201,200)),FIND("=",TRIM(MID(SUBSTITUTE(Variables!$E$20,";",REPT(" ",200)),201,200)))+1,200)),""))</f>
        <v/>
      </c>
      <c r="P19">
        <f>IF(Variables!$E$20="","",IF(ISNUMBER(FIND("=",TRIM(MID(SUBSTITUTE(Variables!$E$20,";",REPT(" ",200)),401,200)))),TRIM(MID(TRIM(MID(SUBSTITUTE(Variables!$E$20,";",REPT(" ",200)),401,200)),FIND("=",TRIM(MID(SUBSTITUTE(Variables!$E$20,";",REPT(" ",200)),401,200)))+1,200)),""))</f>
        <v/>
      </c>
      <c r="Q19">
        <f>IF(Variables!$E$20="","",IF(ISNUMBER(FIND("=",TRIM(MID(SUBSTITUTE(Variables!$E$20,";",REPT(" ",200)),601,200)))),TRIM(MID(TRIM(MID(SUBSTITUTE(Variables!$E$20,";",REPT(" ",200)),601,200)),FIND("=",TRIM(MID(SUBSTITUTE(Variables!$E$20,";",REPT(" ",200)),601,200)))+1,200)),""))</f>
        <v/>
      </c>
      <c r="R19">
        <f>IF(Variables!$E$20="","",IF(ISNUMBER(FIND("=",TRIM(MID(SUBSTITUTE(Variables!$E$20,";",REPT(" ",200)),801,200)))),TRIM(MID(TRIM(MID(SUBSTITUTE(Variables!$E$20,";",REPT(" ",200)),801,200)),FIND("=",TRIM(MID(SUBSTITUTE(Variables!$E$20,";",REPT(" ",200)),801,200)))+1,200)),""))</f>
        <v/>
      </c>
      <c r="S19">
        <f>IF(Variables!$E$20="","",IF(ISNUMBER(FIND("=",TRIM(MID(SUBSTITUTE(Variables!$E$20,";",REPT(" ",200)),1001,200)))),TRIM(MID(TRIM(MID(SUBSTITUTE(Variables!$E$20,";",REPT(" ",200)),1001,200)),FIND("=",TRIM(MID(SUBSTITUTE(Variables!$E$20,";",REPT(" ",200)),1001,200)))+1,200)),""))</f>
        <v/>
      </c>
      <c r="T19">
        <f>IF(Variables!$E$20="","",IF(ISNUMBER(FIND("=",TRIM(MID(SUBSTITUTE(Variables!$E$20,";",REPT(" ",200)),1201,200)))),TRIM(MID(TRIM(MID(SUBSTITUTE(Variables!$E$20,";",REPT(" ",200)),1201,200)),FIND("=",TRIM(MID(SUBSTITUTE(Variables!$E$20,";",REPT(" ",200)),1201,200)))+1,200)),""))</f>
        <v/>
      </c>
      <c r="U19">
        <f>IF(Variables!$E$20="","",IF(ISNUMBER(FIND("=",TRIM(MID(SUBSTITUTE(Variables!$E$20,";",REPT(" ",200)),1401,200)))),TRIM(MID(TRIM(MID(SUBSTITUTE(Variables!$E$20,";",REPT(" ",200)),1401,200)),FIND("=",TRIM(MID(SUBSTITUTE(Variables!$E$20,";",REPT(" ",200)),1401,200)))+1,200)),""))</f>
        <v/>
      </c>
      <c r="V19">
        <f>IF(Variables!$E$20="","",IF(ISNUMBER(FIND("=",TRIM(MID(SUBSTITUTE(Variables!$E$20,";",REPT(" ",200)),1601,200)))),TRIM(MID(TRIM(MID(SUBSTITUTE(Variables!$E$20,";",REPT(" ",200)),1601,200)),FIND("=",TRIM(MID(SUBSTITUTE(Variables!$E$20,";",REPT(" ",200)),1601,200)))+1,200)),""))</f>
        <v/>
      </c>
      <c r="W19">
        <f>IF(Variables!$E$20="","",IF(ISNUMBER(FIND("=",TRIM(MID(SUBSTITUTE(Variables!$E$20,";",REPT(" ",200)),1801,200)))),TRIM(MID(TRIM(MID(SUBSTITUTE(Variables!$E$20,";",REPT(" ",200)),1801,200)),FIND("=",TRIM(MID(SUBSTITUTE(Variables!$E$20,";",REPT(" ",200)),1801,200)))+1,200)),""))</f>
        <v/>
      </c>
      <c r="X19">
        <f>IF(Variables!$E$20="","",IF(ISNUMBER(FIND("=",TRIM(MID(SUBSTITUTE(Variables!$E$20,";",REPT(" ",200)),2001,200)))),TRIM(MID(TRIM(MID(SUBSTITUTE(Variables!$E$20,";",REPT(" ",200)),2001,200)),FIND("=",TRIM(MID(SUBSTITUTE(Variables!$E$20,";",REPT(" ",200)),2001,200)))+1,200)),""))</f>
        <v/>
      </c>
      <c r="Y19">
        <f>IF(Variables!$E$20="","",IF(ISNUMBER(FIND("=",TRIM(MID(SUBSTITUTE(Variables!$E$20,";",REPT(" ",200)),2201,200)))),TRIM(MID(TRIM(MID(SUBSTITUTE(Variables!$E$20,";",REPT(" ",200)),2201,200)),FIND("=",TRIM(MID(SUBSTITUTE(Variables!$E$20,";",REPT(" ",200)),2201,200)))+1,200)),""))</f>
        <v/>
      </c>
      <c r="Z19">
        <f>--AND(B19&lt;&gt;"",N19&lt;&gt;"")+--AND(C19&lt;&gt;"",O19&lt;&gt;"")+--AND(D19&lt;&gt;"",P19&lt;&gt;"")+--AND(E19&lt;&gt;"",Q19&lt;&gt;"")+--AND(F19&lt;&gt;"",R19&lt;&gt;"")+--AND(G19&lt;&gt;"",S19&lt;&gt;"")+--AND(H19&lt;&gt;"",T19&lt;&gt;"")+--AND(I19&lt;&gt;"",U19&lt;&gt;"")+--AND(J19&lt;&gt;"",V19&lt;&gt;"")+--AND(K19&lt;&gt;"",W19&lt;&gt;"")+--AND(L19&lt;&gt;"",X19&lt;&gt;"")+--AND(M19&lt;&gt;"",Y19&lt;&gt;"")</f>
        <v>0.0</v>
      </c>
      <c r="AA19">
        <f>AT19</f>
        <v/>
      </c>
      <c r="AB19">
        <f>BF19</f>
        <v/>
      </c>
      <c r="AC19">
        <f>IF(Variables!$F$20="","",IF(ISNUMBER(FIND("=",TRIM(MID(SUBSTITUTE(Variables!$F$20,";",REPT(" ",200)),1,200)))),TRIM(LEFT(TRIM(MID(SUBSTITUTE(Variables!$F$20,";",REPT(" ",200)),1,200)),FIND("=",TRIM(MID(SUBSTITUTE(Variables!$F$20,";",REPT(" ",200)),1,200)))-1)),TRIM(TRIM(MID(SUBSTITUTE(Variables!$F$20,";",REPT(" ",200)),1,200)))))</f>
        <v/>
      </c>
      <c r="AD19">
        <f>IF(Variables!$F$20="","",IF(ISNUMBER(FIND("=",TRIM(MID(SUBSTITUTE(Variables!$F$20,";",REPT(" ",200)),201,200)))),TRIM(LEFT(TRIM(MID(SUBSTITUTE(Variables!$F$20,";",REPT(" ",200)),201,200)),FIND("=",TRIM(MID(SUBSTITUTE(Variables!$F$20,";",REPT(" ",200)),201,200)))-1)),TRIM(TRIM(MID(SUBSTITUTE(Variables!$F$20,";",REPT(" ",200)),201,200)))))</f>
        <v/>
      </c>
      <c r="AE19">
        <f>IF(Variables!$F$20="","",IF(ISNUMBER(FIND("=",TRIM(MID(SUBSTITUTE(Variables!$F$20,";",REPT(" ",200)),401,200)))),TRIM(LEFT(TRIM(MID(SUBSTITUTE(Variables!$F$20,";",REPT(" ",200)),401,200)),FIND("=",TRIM(MID(SUBSTITUTE(Variables!$F$20,";",REPT(" ",200)),401,200)))-1)),TRIM(TRIM(MID(SUBSTITUTE(Variables!$F$20,";",REPT(" ",200)),401,200)))))</f>
        <v/>
      </c>
      <c r="AF19">
        <f>IF(Variables!$F$20="","",IF(ISNUMBER(FIND("=",TRIM(MID(SUBSTITUTE(Variables!$F$20,";",REPT(" ",200)),601,200)))),TRIM(LEFT(TRIM(MID(SUBSTITUTE(Variables!$F$20,";",REPT(" ",200)),601,200)),FIND("=",TRIM(MID(SUBSTITUTE(Variables!$F$20,";",REPT(" ",200)),601,200)))-1)),TRIM(TRIM(MID(SUBSTITUTE(Variables!$F$20,";",REPT(" ",200)),601,200)))))</f>
        <v/>
      </c>
      <c r="AG19">
        <f>""&amp;IF(AC19="","",IF(""="","",", ")&amp;AC19)&amp;IF(AD19="","",IF(""&amp;IF(AC19="","",IF(""="","",", ")&amp;AC19)="","",", ")&amp;AD19)&amp;IF(AE19="","",IF(""&amp;IF(AC19="","",IF(""="","",", ")&amp;AC19)&amp;IF(AD19="","",IF(""&amp;IF(AC19="","",IF(""="","",", ")&amp;AC19)="","",", ")&amp;AD19)="","",", ")&amp;AE19)&amp;IF(AF19="","",IF(""&amp;IF(AC19="","",IF(""="","",", ")&amp;AC19)&amp;IF(AD19="","",IF(""&amp;IF(AC19="","",IF(""="","",", ")&amp;AC19)="","",", ")&amp;AD19)&amp;IF(AE19="","",IF(""&amp;IF(AC19="","",IF(""="","",", ")&amp;AC19)&amp;IF(AD19="","",IF(""&amp;IF(AC19="","",IF(""="","",", ")&amp;AC19)="","",", ")&amp;AD19)="","",", ")&amp;AE19)="","",", ")&amp;AF19)</f>
        <v/>
      </c>
      <c r="AH19">
        <f>""&amp;IF(AC19="","",IF(""="","",", ")&amp;AC19)&amp;IF(AD19="","",IF(""&amp;IF(AC19="","",IF(""="","",", ")&amp;AC19)="","",", ")&amp;AD19)&amp;IF(AE19="","",IF(""&amp;IF(AC19="","",IF(""="","",", ")&amp;AC19)&amp;IF(AD19="","",IF(""&amp;IF(AC19="","",IF(""="","",", ")&amp;AC19)="","",", ")&amp;AD19)="","",", ")&amp;AE19)&amp;IF(AF19="","",IF(""&amp;IF(AC19="","",IF(""="","",", ")&amp;AC19)&amp;IF(AD19="","",IF(""&amp;IF(AC19="","",IF(""="","",", ")&amp;AC19)="","",", ")&amp;AD19)&amp;IF(AE19="","",IF(""&amp;IF(AC19="","",IF(""="","",", ")&amp;AC19)&amp;IF(AD19="","",IF(""&amp;IF(AC19="","",IF(""="","",", ")&amp;AC19)="","",", ")&amp;AD19)="","",", ")&amp;AE19)="","",", ")&amp;AF19)</f>
        <v/>
      </c>
      <c r="AI19">
        <f>IF(AND(B19&lt;&gt;"",N19&lt;&gt;""),""&amp;IF(""="","",", ")&amp;CHAR(34)&amp;SUBSTITUTE(N19,CHAR(34),"\"&amp;CHAR(34))&amp;CHAR(34)&amp;" = "&amp;B19,"")</f>
        <v/>
      </c>
      <c r="AJ19">
        <f>IF(AND(C19&lt;&gt;"",O19&lt;&gt;""),AI19&amp;IF(AI19="","",", ")&amp;CHAR(34)&amp;SUBSTITUTE(O19,CHAR(34),"\"&amp;CHAR(34))&amp;CHAR(34)&amp;" = "&amp;C19,AI19)</f>
        <v/>
      </c>
      <c r="AK19">
        <f>IF(AND(D19&lt;&gt;"",P19&lt;&gt;""),AJ19&amp;IF(AJ19="","",", ")&amp;CHAR(34)&amp;SUBSTITUTE(P19,CHAR(34),"\"&amp;CHAR(34))&amp;CHAR(34)&amp;" = "&amp;D19,AJ19)</f>
        <v/>
      </c>
      <c r="AL19">
        <f>IF(AND(E19&lt;&gt;"",Q19&lt;&gt;""),AK19&amp;IF(AK19="","",", ")&amp;CHAR(34)&amp;SUBSTITUTE(Q19,CHAR(34),"\"&amp;CHAR(34))&amp;CHAR(34)&amp;" = "&amp;E19,AK19)</f>
        <v/>
      </c>
      <c r="AM19">
        <f>IF(AND(F19&lt;&gt;"",R19&lt;&gt;""),AL19&amp;IF(AL19="","",", ")&amp;CHAR(34)&amp;SUBSTITUTE(R19,CHAR(34),"\"&amp;CHAR(34))&amp;CHAR(34)&amp;" = "&amp;F19,AL19)</f>
        <v/>
      </c>
      <c r="AN19">
        <f>IF(AND(G19&lt;&gt;"",S19&lt;&gt;""),AM19&amp;IF(AM19="","",", ")&amp;CHAR(34)&amp;SUBSTITUTE(S19,CHAR(34),"\"&amp;CHAR(34))&amp;CHAR(34)&amp;" = "&amp;G19,AM19)</f>
        <v/>
      </c>
      <c r="AO19">
        <f>IF(AND(H19&lt;&gt;"",T19&lt;&gt;""),AN19&amp;IF(AN19="","",", ")&amp;CHAR(34)&amp;SUBSTITUTE(T19,CHAR(34),"\"&amp;CHAR(34))&amp;CHAR(34)&amp;" = "&amp;H19,AN19)</f>
        <v/>
      </c>
      <c r="AP19">
        <f>IF(AND(I19&lt;&gt;"",U19&lt;&gt;""),AO19&amp;IF(AO19="","",", ")&amp;CHAR(34)&amp;SUBSTITUTE(U19,CHAR(34),"\"&amp;CHAR(34))&amp;CHAR(34)&amp;" = "&amp;I19,AO19)</f>
        <v/>
      </c>
      <c r="AQ19">
        <f>IF(AND(J19&lt;&gt;"",V19&lt;&gt;""),AP19&amp;IF(AP19="","",", ")&amp;CHAR(34)&amp;SUBSTITUTE(V19,CHAR(34),"\"&amp;CHAR(34))&amp;CHAR(34)&amp;" = "&amp;J19,AP19)</f>
        <v/>
      </c>
      <c r="AR19">
        <f>IF(AND(K19&lt;&gt;"",W19&lt;&gt;""),AQ19&amp;IF(AQ19="","",", ")&amp;CHAR(34)&amp;SUBSTITUTE(W19,CHAR(34),"\"&amp;CHAR(34))&amp;CHAR(34)&amp;" = "&amp;K19,AQ19)</f>
        <v/>
      </c>
      <c r="AS19">
        <f>IF(AND(L19&lt;&gt;"",X19&lt;&gt;""),AR19&amp;IF(AR19="","",", ")&amp;CHAR(34)&amp;SUBSTITUTE(X19,CHAR(34),"\"&amp;CHAR(34))&amp;CHAR(34)&amp;" = "&amp;L19,AR19)</f>
        <v/>
      </c>
      <c r="AT19">
        <f>IF(AND(M19&lt;&gt;"",Y19&lt;&gt;""),AS19&amp;IF(AS19="","",", ")&amp;CHAR(34)&amp;SUBSTITUTE(Y19,CHAR(34),"\"&amp;CHAR(34))&amp;CHAR(34)&amp;" = "&amp;M19,AS19)</f>
        <v/>
      </c>
      <c r="AU19">
        <f>IF(AND(B19&lt;&gt;"",N19&lt;&gt;""),""&amp;IF(""="",""," ")&amp;B19&amp;" "&amp;CHAR(34)&amp;SUBSTITUTE(N19,CHAR(34),CHAR(34)&amp;CHAR(34))&amp;CHAR(34),"")</f>
        <v/>
      </c>
      <c r="AV19">
        <f>IF(AND(C19&lt;&gt;"",O19&lt;&gt;""),AU19&amp;IF(AU19="",""," ")&amp;C19&amp;" "&amp;CHAR(34)&amp;SUBSTITUTE(O19,CHAR(34),CHAR(34)&amp;CHAR(34))&amp;CHAR(34),AU19)</f>
        <v/>
      </c>
      <c r="AW19">
        <f>IF(AND(D19&lt;&gt;"",P19&lt;&gt;""),AV19&amp;IF(AV19="",""," ")&amp;D19&amp;" "&amp;CHAR(34)&amp;SUBSTITUTE(P19,CHAR(34),CHAR(34)&amp;CHAR(34))&amp;CHAR(34),AV19)</f>
        <v/>
      </c>
      <c r="AX19">
        <f>IF(AND(E19&lt;&gt;"",Q19&lt;&gt;""),AW19&amp;IF(AW19="",""," ")&amp;E19&amp;" "&amp;CHAR(34)&amp;SUBSTITUTE(Q19,CHAR(34),CHAR(34)&amp;CHAR(34))&amp;CHAR(34),AW19)</f>
        <v/>
      </c>
      <c r="AY19">
        <f>IF(AND(F19&lt;&gt;"",R19&lt;&gt;""),AX19&amp;IF(AX19="",""," ")&amp;F19&amp;" "&amp;CHAR(34)&amp;SUBSTITUTE(R19,CHAR(34),CHAR(34)&amp;CHAR(34))&amp;CHAR(34),AX19)</f>
        <v/>
      </c>
      <c r="AZ19">
        <f>IF(AND(G19&lt;&gt;"",S19&lt;&gt;""),AY19&amp;IF(AY19="",""," ")&amp;G19&amp;" "&amp;CHAR(34)&amp;SUBSTITUTE(S19,CHAR(34),CHAR(34)&amp;CHAR(34))&amp;CHAR(34),AY19)</f>
        <v/>
      </c>
      <c r="BA19">
        <f>IF(AND(H19&lt;&gt;"",T19&lt;&gt;""),AZ19&amp;IF(AZ19="",""," ")&amp;H19&amp;" "&amp;CHAR(34)&amp;SUBSTITUTE(T19,CHAR(34),CHAR(34)&amp;CHAR(34))&amp;CHAR(34),AZ19)</f>
        <v/>
      </c>
      <c r="BB19">
        <f>IF(AND(I19&lt;&gt;"",U19&lt;&gt;""),BA19&amp;IF(BA19="",""," ")&amp;I19&amp;" "&amp;CHAR(34)&amp;SUBSTITUTE(U19,CHAR(34),CHAR(34)&amp;CHAR(34))&amp;CHAR(34),BA19)</f>
        <v/>
      </c>
      <c r="BC19">
        <f>IF(AND(J19&lt;&gt;"",V19&lt;&gt;""),BB19&amp;IF(BB19="",""," ")&amp;J19&amp;" "&amp;CHAR(34)&amp;SUBSTITUTE(V19,CHAR(34),CHAR(34)&amp;CHAR(34))&amp;CHAR(34),BB19)</f>
        <v/>
      </c>
      <c r="BD19">
        <f>IF(AND(K19&lt;&gt;"",W19&lt;&gt;""),BC19&amp;IF(BC19="",""," ")&amp;K19&amp;" "&amp;CHAR(34)&amp;SUBSTITUTE(W19,CHAR(34),CHAR(34)&amp;CHAR(34))&amp;CHAR(34),BC19)</f>
        <v/>
      </c>
      <c r="BE19">
        <f>IF(AND(L19&lt;&gt;"",X19&lt;&gt;""),BD19&amp;IF(BD19="",""," ")&amp;L19&amp;" "&amp;CHAR(34)&amp;SUBSTITUTE(X19,CHAR(34),CHAR(34)&amp;CHAR(34))&amp;CHAR(34),BD19)</f>
        <v/>
      </c>
      <c r="BF19">
        <f>IF(AND(M19&lt;&gt;"",Y19&lt;&gt;""),BE19&amp;IF(BE19="",""," ")&amp;M19&amp;" "&amp;CHAR(34)&amp;SUBSTITUTE(Y19,CHAR(34),CHAR(34)&amp;CHAR(34))&amp;CHAR(34),BE19)</f>
        <v/>
      </c>
    </row>
    <row r="20" spans="1:58">
      <c r="A20">
        <f>IF(Variables!$A$21="","",Variables!$A$21)</f>
        <v/>
      </c>
      <c r="B20">
        <f>IF(Variables!$E$21="","",IF(ISNUMBER(FIND("=",TRIM(MID(SUBSTITUTE(Variables!$E$21,";",REPT(" ",200)),1,200)))),TRIM(LEFT(TRIM(MID(SUBSTITUTE(Variables!$E$21,";",REPT(" ",200)),1,200)),FIND("=",TRIM(MID(SUBSTITUTE(Variables!$E$21,";",REPT(" ",200)),1,200)))-1)),TRIM(TRIM(MID(SUBSTITUTE(Variables!$E$21,";",REPT(" ",200)),1,200)))))</f>
        <v/>
      </c>
      <c r="C20">
        <f>IF(Variables!$E$21="","",IF(ISNUMBER(FIND("=",TRIM(MID(SUBSTITUTE(Variables!$E$21,";",REPT(" ",200)),201,200)))),TRIM(LEFT(TRIM(MID(SUBSTITUTE(Variables!$E$21,";",REPT(" ",200)),201,200)),FIND("=",TRIM(MID(SUBSTITUTE(Variables!$E$21,";",REPT(" ",200)),201,200)))-1)),TRIM(TRIM(MID(SUBSTITUTE(Variables!$E$21,";",REPT(" ",200)),201,200)))))</f>
        <v/>
      </c>
      <c r="D20">
        <f>IF(Variables!$E$21="","",IF(ISNUMBER(FIND("=",TRIM(MID(SUBSTITUTE(Variables!$E$21,";",REPT(" ",200)),401,200)))),TRIM(LEFT(TRIM(MID(SUBSTITUTE(Variables!$E$21,";",REPT(" ",200)),401,200)),FIND("=",TRIM(MID(SUBSTITUTE(Variables!$E$21,";",REPT(" ",200)),401,200)))-1)),TRIM(TRIM(MID(SUBSTITUTE(Variables!$E$21,";",REPT(" ",200)),401,200)))))</f>
        <v/>
      </c>
      <c r="E20">
        <f>IF(Variables!$E$21="","",IF(ISNUMBER(FIND("=",TRIM(MID(SUBSTITUTE(Variables!$E$21,";",REPT(" ",200)),601,200)))),TRIM(LEFT(TRIM(MID(SUBSTITUTE(Variables!$E$21,";",REPT(" ",200)),601,200)),FIND("=",TRIM(MID(SUBSTITUTE(Variables!$E$21,";",REPT(" ",200)),601,200)))-1)),TRIM(TRIM(MID(SUBSTITUTE(Variables!$E$21,";",REPT(" ",200)),601,200)))))</f>
        <v/>
      </c>
      <c r="F20">
        <f>IF(Variables!$E$21="","",IF(ISNUMBER(FIND("=",TRIM(MID(SUBSTITUTE(Variables!$E$21,";",REPT(" ",200)),801,200)))),TRIM(LEFT(TRIM(MID(SUBSTITUTE(Variables!$E$21,";",REPT(" ",200)),801,200)),FIND("=",TRIM(MID(SUBSTITUTE(Variables!$E$21,";",REPT(" ",200)),801,200)))-1)),TRIM(TRIM(MID(SUBSTITUTE(Variables!$E$21,";",REPT(" ",200)),801,200)))))</f>
        <v/>
      </c>
      <c r="G20">
        <f>IF(Variables!$E$21="","",IF(ISNUMBER(FIND("=",TRIM(MID(SUBSTITUTE(Variables!$E$21,";",REPT(" ",200)),1001,200)))),TRIM(LEFT(TRIM(MID(SUBSTITUTE(Variables!$E$21,";",REPT(" ",200)),1001,200)),FIND("=",TRIM(MID(SUBSTITUTE(Variables!$E$21,";",REPT(" ",200)),1001,200)))-1)),TRIM(TRIM(MID(SUBSTITUTE(Variables!$E$21,";",REPT(" ",200)),1001,200)))))</f>
        <v/>
      </c>
      <c r="H20">
        <f>IF(Variables!$E$21="","",IF(ISNUMBER(FIND("=",TRIM(MID(SUBSTITUTE(Variables!$E$21,";",REPT(" ",200)),1201,200)))),TRIM(LEFT(TRIM(MID(SUBSTITUTE(Variables!$E$21,";",REPT(" ",200)),1201,200)),FIND("=",TRIM(MID(SUBSTITUTE(Variables!$E$21,";",REPT(" ",200)),1201,200)))-1)),TRIM(TRIM(MID(SUBSTITUTE(Variables!$E$21,";",REPT(" ",200)),1201,200)))))</f>
        <v/>
      </c>
      <c r="I20">
        <f>IF(Variables!$E$21="","",IF(ISNUMBER(FIND("=",TRIM(MID(SUBSTITUTE(Variables!$E$21,";",REPT(" ",200)),1401,200)))),TRIM(LEFT(TRIM(MID(SUBSTITUTE(Variables!$E$21,";",REPT(" ",200)),1401,200)),FIND("=",TRIM(MID(SUBSTITUTE(Variables!$E$21,";",REPT(" ",200)),1401,200)))-1)),TRIM(TRIM(MID(SUBSTITUTE(Variables!$E$21,";",REPT(" ",200)),1401,200)))))</f>
        <v/>
      </c>
      <c r="J20">
        <f>IF(Variables!$E$21="","",IF(ISNUMBER(FIND("=",TRIM(MID(SUBSTITUTE(Variables!$E$21,";",REPT(" ",200)),1601,200)))),TRIM(LEFT(TRIM(MID(SUBSTITUTE(Variables!$E$21,";",REPT(" ",200)),1601,200)),FIND("=",TRIM(MID(SUBSTITUTE(Variables!$E$21,";",REPT(" ",200)),1601,200)))-1)),TRIM(TRIM(MID(SUBSTITUTE(Variables!$E$21,";",REPT(" ",200)),1601,200)))))</f>
        <v/>
      </c>
      <c r="K20">
        <f>IF(Variables!$E$21="","",IF(ISNUMBER(FIND("=",TRIM(MID(SUBSTITUTE(Variables!$E$21,";",REPT(" ",200)),1801,200)))),TRIM(LEFT(TRIM(MID(SUBSTITUTE(Variables!$E$21,";",REPT(" ",200)),1801,200)),FIND("=",TRIM(MID(SUBSTITUTE(Variables!$E$21,";",REPT(" ",200)),1801,200)))-1)),TRIM(TRIM(MID(SUBSTITUTE(Variables!$E$21,";",REPT(" ",200)),1801,200)))))</f>
        <v/>
      </c>
      <c r="L20">
        <f>IF(Variables!$E$21="","",IF(ISNUMBER(FIND("=",TRIM(MID(SUBSTITUTE(Variables!$E$21,";",REPT(" ",200)),2001,200)))),TRIM(LEFT(TRIM(MID(SUBSTITUTE(Variables!$E$21,";",REPT(" ",200)),2001,200)),FIND("=",TRIM(MID(SUBSTITUTE(Variables!$E$21,";",REPT(" ",200)),2001,200)))-1)),TRIM(TRIM(MID(SUBSTITUTE(Variables!$E$21,";",REPT(" ",200)),2001,200)))))</f>
        <v/>
      </c>
      <c r="M20">
        <f>IF(Variables!$E$21="","",IF(ISNUMBER(FIND("=",TRIM(MID(SUBSTITUTE(Variables!$E$21,";",REPT(" ",200)),2201,200)))),TRIM(LEFT(TRIM(MID(SUBSTITUTE(Variables!$E$21,";",REPT(" ",200)),2201,200)),FIND("=",TRIM(MID(SUBSTITUTE(Variables!$E$21,";",REPT(" ",200)),2201,200)))-1)),TRIM(TRIM(MID(SUBSTITUTE(Variables!$E$21,";",REPT(" ",200)),2201,200)))))</f>
        <v/>
      </c>
      <c r="N20">
        <f>IF(Variables!$E$21="","",IF(ISNUMBER(FIND("=",TRIM(MID(SUBSTITUTE(Variables!$E$21,";",REPT(" ",200)),1,200)))),TRIM(MID(TRIM(MID(SUBSTITUTE(Variables!$E$21,";",REPT(" ",200)),1,200)),FIND("=",TRIM(MID(SUBSTITUTE(Variables!$E$21,";",REPT(" ",200)),1,200)))+1,200)),""))</f>
        <v/>
      </c>
      <c r="O20">
        <f>IF(Variables!$E$21="","",IF(ISNUMBER(FIND("=",TRIM(MID(SUBSTITUTE(Variables!$E$21,";",REPT(" ",200)),201,200)))),TRIM(MID(TRIM(MID(SUBSTITUTE(Variables!$E$21,";",REPT(" ",200)),201,200)),FIND("=",TRIM(MID(SUBSTITUTE(Variables!$E$21,";",REPT(" ",200)),201,200)))+1,200)),""))</f>
        <v/>
      </c>
      <c r="P20">
        <f>IF(Variables!$E$21="","",IF(ISNUMBER(FIND("=",TRIM(MID(SUBSTITUTE(Variables!$E$21,";",REPT(" ",200)),401,200)))),TRIM(MID(TRIM(MID(SUBSTITUTE(Variables!$E$21,";",REPT(" ",200)),401,200)),FIND("=",TRIM(MID(SUBSTITUTE(Variables!$E$21,";",REPT(" ",200)),401,200)))+1,200)),""))</f>
        <v/>
      </c>
      <c r="Q20">
        <f>IF(Variables!$E$21="","",IF(ISNUMBER(FIND("=",TRIM(MID(SUBSTITUTE(Variables!$E$21,";",REPT(" ",200)),601,200)))),TRIM(MID(TRIM(MID(SUBSTITUTE(Variables!$E$21,";",REPT(" ",200)),601,200)),FIND("=",TRIM(MID(SUBSTITUTE(Variables!$E$21,";",REPT(" ",200)),601,200)))+1,200)),""))</f>
        <v/>
      </c>
      <c r="R20">
        <f>IF(Variables!$E$21="","",IF(ISNUMBER(FIND("=",TRIM(MID(SUBSTITUTE(Variables!$E$21,";",REPT(" ",200)),801,200)))),TRIM(MID(TRIM(MID(SUBSTITUTE(Variables!$E$21,";",REPT(" ",200)),801,200)),FIND("=",TRIM(MID(SUBSTITUTE(Variables!$E$21,";",REPT(" ",200)),801,200)))+1,200)),""))</f>
        <v/>
      </c>
      <c r="S20">
        <f>IF(Variables!$E$21="","",IF(ISNUMBER(FIND("=",TRIM(MID(SUBSTITUTE(Variables!$E$21,";",REPT(" ",200)),1001,200)))),TRIM(MID(TRIM(MID(SUBSTITUTE(Variables!$E$21,";",REPT(" ",200)),1001,200)),FIND("=",TRIM(MID(SUBSTITUTE(Variables!$E$21,";",REPT(" ",200)),1001,200)))+1,200)),""))</f>
        <v/>
      </c>
      <c r="T20">
        <f>IF(Variables!$E$21="","",IF(ISNUMBER(FIND("=",TRIM(MID(SUBSTITUTE(Variables!$E$21,";",REPT(" ",200)),1201,200)))),TRIM(MID(TRIM(MID(SUBSTITUTE(Variables!$E$21,";",REPT(" ",200)),1201,200)),FIND("=",TRIM(MID(SUBSTITUTE(Variables!$E$21,";",REPT(" ",200)),1201,200)))+1,200)),""))</f>
        <v/>
      </c>
      <c r="U20">
        <f>IF(Variables!$E$21="","",IF(ISNUMBER(FIND("=",TRIM(MID(SUBSTITUTE(Variables!$E$21,";",REPT(" ",200)),1401,200)))),TRIM(MID(TRIM(MID(SUBSTITUTE(Variables!$E$21,";",REPT(" ",200)),1401,200)),FIND("=",TRIM(MID(SUBSTITUTE(Variables!$E$21,";",REPT(" ",200)),1401,200)))+1,200)),""))</f>
        <v/>
      </c>
      <c r="V20">
        <f>IF(Variables!$E$21="","",IF(ISNUMBER(FIND("=",TRIM(MID(SUBSTITUTE(Variables!$E$21,";",REPT(" ",200)),1601,200)))),TRIM(MID(TRIM(MID(SUBSTITUTE(Variables!$E$21,";",REPT(" ",200)),1601,200)),FIND("=",TRIM(MID(SUBSTITUTE(Variables!$E$21,";",REPT(" ",200)),1601,200)))+1,200)),""))</f>
        <v/>
      </c>
      <c r="W20">
        <f>IF(Variables!$E$21="","",IF(ISNUMBER(FIND("=",TRIM(MID(SUBSTITUTE(Variables!$E$21,";",REPT(" ",200)),1801,200)))),TRIM(MID(TRIM(MID(SUBSTITUTE(Variables!$E$21,";",REPT(" ",200)),1801,200)),FIND("=",TRIM(MID(SUBSTITUTE(Variables!$E$21,";",REPT(" ",200)),1801,200)))+1,200)),""))</f>
        <v/>
      </c>
      <c r="X20">
        <f>IF(Variables!$E$21="","",IF(ISNUMBER(FIND("=",TRIM(MID(SUBSTITUTE(Variables!$E$21,";",REPT(" ",200)),2001,200)))),TRIM(MID(TRIM(MID(SUBSTITUTE(Variables!$E$21,";",REPT(" ",200)),2001,200)),FIND("=",TRIM(MID(SUBSTITUTE(Variables!$E$21,";",REPT(" ",200)),2001,200)))+1,200)),""))</f>
        <v/>
      </c>
      <c r="Y20">
        <f>IF(Variables!$E$21="","",IF(ISNUMBER(FIND("=",TRIM(MID(SUBSTITUTE(Variables!$E$21,";",REPT(" ",200)),2201,200)))),TRIM(MID(TRIM(MID(SUBSTITUTE(Variables!$E$21,";",REPT(" ",200)),2201,200)),FIND("=",TRIM(MID(SUBSTITUTE(Variables!$E$21,";",REPT(" ",200)),2201,200)))+1,200)),""))</f>
        <v/>
      </c>
      <c r="Z20">
        <f>--AND(B20&lt;&gt;"",N20&lt;&gt;"")+--AND(C20&lt;&gt;"",O20&lt;&gt;"")+--AND(D20&lt;&gt;"",P20&lt;&gt;"")+--AND(E20&lt;&gt;"",Q20&lt;&gt;"")+--AND(F20&lt;&gt;"",R20&lt;&gt;"")+--AND(G20&lt;&gt;"",S20&lt;&gt;"")+--AND(H20&lt;&gt;"",T20&lt;&gt;"")+--AND(I20&lt;&gt;"",U20&lt;&gt;"")+--AND(J20&lt;&gt;"",V20&lt;&gt;"")+--AND(K20&lt;&gt;"",W20&lt;&gt;"")+--AND(L20&lt;&gt;"",X20&lt;&gt;"")+--AND(M20&lt;&gt;"",Y20&lt;&gt;"")</f>
        <v>0.0</v>
      </c>
      <c r="AA20">
        <f>AT20</f>
        <v/>
      </c>
      <c r="AB20">
        <f>BF20</f>
        <v/>
      </c>
      <c r="AC20">
        <f>IF(Variables!$F$21="","",IF(ISNUMBER(FIND("=",TRIM(MID(SUBSTITUTE(Variables!$F$21,";",REPT(" ",200)),1,200)))),TRIM(LEFT(TRIM(MID(SUBSTITUTE(Variables!$F$21,";",REPT(" ",200)),1,200)),FIND("=",TRIM(MID(SUBSTITUTE(Variables!$F$21,";",REPT(" ",200)),1,200)))-1)),TRIM(TRIM(MID(SUBSTITUTE(Variables!$F$21,";",REPT(" ",200)),1,200)))))</f>
        <v/>
      </c>
      <c r="AD20">
        <f>IF(Variables!$F$21="","",IF(ISNUMBER(FIND("=",TRIM(MID(SUBSTITUTE(Variables!$F$21,";",REPT(" ",200)),201,200)))),TRIM(LEFT(TRIM(MID(SUBSTITUTE(Variables!$F$21,";",REPT(" ",200)),201,200)),FIND("=",TRIM(MID(SUBSTITUTE(Variables!$F$21,";",REPT(" ",200)),201,200)))-1)),TRIM(TRIM(MID(SUBSTITUTE(Variables!$F$21,";",REPT(" ",200)),201,200)))))</f>
        <v/>
      </c>
      <c r="AE20">
        <f>IF(Variables!$F$21="","",IF(ISNUMBER(FIND("=",TRIM(MID(SUBSTITUTE(Variables!$F$21,";",REPT(" ",200)),401,200)))),TRIM(LEFT(TRIM(MID(SUBSTITUTE(Variables!$F$21,";",REPT(" ",200)),401,200)),FIND("=",TRIM(MID(SUBSTITUTE(Variables!$F$21,";",REPT(" ",200)),401,200)))-1)),TRIM(TRIM(MID(SUBSTITUTE(Variables!$F$21,";",REPT(" ",200)),401,200)))))</f>
        <v/>
      </c>
      <c r="AF20">
        <f>IF(Variables!$F$21="","",IF(ISNUMBER(FIND("=",TRIM(MID(SUBSTITUTE(Variables!$F$21,";",REPT(" ",200)),601,200)))),TRIM(LEFT(TRIM(MID(SUBSTITUTE(Variables!$F$21,";",REPT(" ",200)),601,200)),FIND("=",TRIM(MID(SUBSTITUTE(Variables!$F$21,";",REPT(" ",200)),601,200)))-1)),TRIM(TRIM(MID(SUBSTITUTE(Variables!$F$21,";",REPT(" ",200)),601,200)))))</f>
        <v/>
      </c>
      <c r="AG20">
        <f>""&amp;IF(AC20="","",IF(""="","",", ")&amp;AC20)&amp;IF(AD20="","",IF(""&amp;IF(AC20="","",IF(""="","",", ")&amp;AC20)="","",", ")&amp;AD20)&amp;IF(AE20="","",IF(""&amp;IF(AC20="","",IF(""="","",", ")&amp;AC20)&amp;IF(AD20="","",IF(""&amp;IF(AC20="","",IF(""="","",", ")&amp;AC20)="","",", ")&amp;AD20)="","",", ")&amp;AE20)&amp;IF(AF20="","",IF(""&amp;IF(AC20="","",IF(""="","",", ")&amp;AC20)&amp;IF(AD20="","",IF(""&amp;IF(AC20="","",IF(""="","",", ")&amp;AC20)="","",", ")&amp;AD20)&amp;IF(AE20="","",IF(""&amp;IF(AC20="","",IF(""="","",", ")&amp;AC20)&amp;IF(AD20="","",IF(""&amp;IF(AC20="","",IF(""="","",", ")&amp;AC20)="","",", ")&amp;AD20)="","",", ")&amp;AE20)="","",", ")&amp;AF20)</f>
        <v/>
      </c>
      <c r="AH20">
        <f>""&amp;IF(AC20="","",IF(""="","",", ")&amp;AC20)&amp;IF(AD20="","",IF(""&amp;IF(AC20="","",IF(""="","",", ")&amp;AC20)="","",", ")&amp;AD20)&amp;IF(AE20="","",IF(""&amp;IF(AC20="","",IF(""="","",", ")&amp;AC20)&amp;IF(AD20="","",IF(""&amp;IF(AC20="","",IF(""="","",", ")&amp;AC20)="","",", ")&amp;AD20)="","",", ")&amp;AE20)&amp;IF(AF20="","",IF(""&amp;IF(AC20="","",IF(""="","",", ")&amp;AC20)&amp;IF(AD20="","",IF(""&amp;IF(AC20="","",IF(""="","",", ")&amp;AC20)="","",", ")&amp;AD20)&amp;IF(AE20="","",IF(""&amp;IF(AC20="","",IF(""="","",", ")&amp;AC20)&amp;IF(AD20="","",IF(""&amp;IF(AC20="","",IF(""="","",", ")&amp;AC20)="","",", ")&amp;AD20)="","",", ")&amp;AE20)="","",", ")&amp;AF20)</f>
        <v/>
      </c>
      <c r="AI20">
        <f>IF(AND(B20&lt;&gt;"",N20&lt;&gt;""),""&amp;IF(""="","",", ")&amp;CHAR(34)&amp;SUBSTITUTE(N20,CHAR(34),"\"&amp;CHAR(34))&amp;CHAR(34)&amp;" = "&amp;B20,"")</f>
        <v/>
      </c>
      <c r="AJ20">
        <f>IF(AND(C20&lt;&gt;"",O20&lt;&gt;""),AI20&amp;IF(AI20="","",", ")&amp;CHAR(34)&amp;SUBSTITUTE(O20,CHAR(34),"\"&amp;CHAR(34))&amp;CHAR(34)&amp;" = "&amp;C20,AI20)</f>
        <v/>
      </c>
      <c r="AK20">
        <f>IF(AND(D20&lt;&gt;"",P20&lt;&gt;""),AJ20&amp;IF(AJ20="","",", ")&amp;CHAR(34)&amp;SUBSTITUTE(P20,CHAR(34),"\"&amp;CHAR(34))&amp;CHAR(34)&amp;" = "&amp;D20,AJ20)</f>
        <v/>
      </c>
      <c r="AL20">
        <f>IF(AND(E20&lt;&gt;"",Q20&lt;&gt;""),AK20&amp;IF(AK20="","",", ")&amp;CHAR(34)&amp;SUBSTITUTE(Q20,CHAR(34),"\"&amp;CHAR(34))&amp;CHAR(34)&amp;" = "&amp;E20,AK20)</f>
        <v/>
      </c>
      <c r="AM20">
        <f>IF(AND(F20&lt;&gt;"",R20&lt;&gt;""),AL20&amp;IF(AL20="","",", ")&amp;CHAR(34)&amp;SUBSTITUTE(R20,CHAR(34),"\"&amp;CHAR(34))&amp;CHAR(34)&amp;" = "&amp;F20,AL20)</f>
        <v/>
      </c>
      <c r="AN20">
        <f>IF(AND(G20&lt;&gt;"",S20&lt;&gt;""),AM20&amp;IF(AM20="","",", ")&amp;CHAR(34)&amp;SUBSTITUTE(S20,CHAR(34),"\"&amp;CHAR(34))&amp;CHAR(34)&amp;" = "&amp;G20,AM20)</f>
        <v/>
      </c>
      <c r="AO20">
        <f>IF(AND(H20&lt;&gt;"",T20&lt;&gt;""),AN20&amp;IF(AN20="","",", ")&amp;CHAR(34)&amp;SUBSTITUTE(T20,CHAR(34),"\"&amp;CHAR(34))&amp;CHAR(34)&amp;" = "&amp;H20,AN20)</f>
        <v/>
      </c>
      <c r="AP20">
        <f>IF(AND(I20&lt;&gt;"",U20&lt;&gt;""),AO20&amp;IF(AO20="","",", ")&amp;CHAR(34)&amp;SUBSTITUTE(U20,CHAR(34),"\"&amp;CHAR(34))&amp;CHAR(34)&amp;" = "&amp;I20,AO20)</f>
        <v/>
      </c>
      <c r="AQ20">
        <f>IF(AND(J20&lt;&gt;"",V20&lt;&gt;""),AP20&amp;IF(AP20="","",", ")&amp;CHAR(34)&amp;SUBSTITUTE(V20,CHAR(34),"\"&amp;CHAR(34))&amp;CHAR(34)&amp;" = "&amp;J20,AP20)</f>
        <v/>
      </c>
      <c r="AR20">
        <f>IF(AND(K20&lt;&gt;"",W20&lt;&gt;""),AQ20&amp;IF(AQ20="","",", ")&amp;CHAR(34)&amp;SUBSTITUTE(W20,CHAR(34),"\"&amp;CHAR(34))&amp;CHAR(34)&amp;" = "&amp;K20,AQ20)</f>
        <v/>
      </c>
      <c r="AS20">
        <f>IF(AND(L20&lt;&gt;"",X20&lt;&gt;""),AR20&amp;IF(AR20="","",", ")&amp;CHAR(34)&amp;SUBSTITUTE(X20,CHAR(34),"\"&amp;CHAR(34))&amp;CHAR(34)&amp;" = "&amp;L20,AR20)</f>
        <v/>
      </c>
      <c r="AT20">
        <f>IF(AND(M20&lt;&gt;"",Y20&lt;&gt;""),AS20&amp;IF(AS20="","",", ")&amp;CHAR(34)&amp;SUBSTITUTE(Y20,CHAR(34),"\"&amp;CHAR(34))&amp;CHAR(34)&amp;" = "&amp;M20,AS20)</f>
        <v/>
      </c>
      <c r="AU20">
        <f>IF(AND(B20&lt;&gt;"",N20&lt;&gt;""),""&amp;IF(""="",""," ")&amp;B20&amp;" "&amp;CHAR(34)&amp;SUBSTITUTE(N20,CHAR(34),CHAR(34)&amp;CHAR(34))&amp;CHAR(34),"")</f>
        <v/>
      </c>
      <c r="AV20">
        <f>IF(AND(C20&lt;&gt;"",O20&lt;&gt;""),AU20&amp;IF(AU20="",""," ")&amp;C20&amp;" "&amp;CHAR(34)&amp;SUBSTITUTE(O20,CHAR(34),CHAR(34)&amp;CHAR(34))&amp;CHAR(34),AU20)</f>
        <v/>
      </c>
      <c r="AW20">
        <f>IF(AND(D20&lt;&gt;"",P20&lt;&gt;""),AV20&amp;IF(AV20="",""," ")&amp;D20&amp;" "&amp;CHAR(34)&amp;SUBSTITUTE(P20,CHAR(34),CHAR(34)&amp;CHAR(34))&amp;CHAR(34),AV20)</f>
        <v/>
      </c>
      <c r="AX20">
        <f>IF(AND(E20&lt;&gt;"",Q20&lt;&gt;""),AW20&amp;IF(AW20="",""," ")&amp;E20&amp;" "&amp;CHAR(34)&amp;SUBSTITUTE(Q20,CHAR(34),CHAR(34)&amp;CHAR(34))&amp;CHAR(34),AW20)</f>
        <v/>
      </c>
      <c r="AY20">
        <f>IF(AND(F20&lt;&gt;"",R20&lt;&gt;""),AX20&amp;IF(AX20="",""," ")&amp;F20&amp;" "&amp;CHAR(34)&amp;SUBSTITUTE(R20,CHAR(34),CHAR(34)&amp;CHAR(34))&amp;CHAR(34),AX20)</f>
        <v/>
      </c>
      <c r="AZ20">
        <f>IF(AND(G20&lt;&gt;"",S20&lt;&gt;""),AY20&amp;IF(AY20="",""," ")&amp;G20&amp;" "&amp;CHAR(34)&amp;SUBSTITUTE(S20,CHAR(34),CHAR(34)&amp;CHAR(34))&amp;CHAR(34),AY20)</f>
        <v/>
      </c>
      <c r="BA20">
        <f>IF(AND(H20&lt;&gt;"",T20&lt;&gt;""),AZ20&amp;IF(AZ20="",""," ")&amp;H20&amp;" "&amp;CHAR(34)&amp;SUBSTITUTE(T20,CHAR(34),CHAR(34)&amp;CHAR(34))&amp;CHAR(34),AZ20)</f>
        <v/>
      </c>
      <c r="BB20">
        <f>IF(AND(I20&lt;&gt;"",U20&lt;&gt;""),BA20&amp;IF(BA20="",""," ")&amp;I20&amp;" "&amp;CHAR(34)&amp;SUBSTITUTE(U20,CHAR(34),CHAR(34)&amp;CHAR(34))&amp;CHAR(34),BA20)</f>
        <v/>
      </c>
      <c r="BC20">
        <f>IF(AND(J20&lt;&gt;"",V20&lt;&gt;""),BB20&amp;IF(BB20="",""," ")&amp;J20&amp;" "&amp;CHAR(34)&amp;SUBSTITUTE(V20,CHAR(34),CHAR(34)&amp;CHAR(34))&amp;CHAR(34),BB20)</f>
        <v/>
      </c>
      <c r="BD20">
        <f>IF(AND(K20&lt;&gt;"",W20&lt;&gt;""),BC20&amp;IF(BC20="",""," ")&amp;K20&amp;" "&amp;CHAR(34)&amp;SUBSTITUTE(W20,CHAR(34),CHAR(34)&amp;CHAR(34))&amp;CHAR(34),BC20)</f>
        <v/>
      </c>
      <c r="BE20">
        <f>IF(AND(L20&lt;&gt;"",X20&lt;&gt;""),BD20&amp;IF(BD20="",""," ")&amp;L20&amp;" "&amp;CHAR(34)&amp;SUBSTITUTE(X20,CHAR(34),CHAR(34)&amp;CHAR(34))&amp;CHAR(34),BD20)</f>
        <v/>
      </c>
      <c r="BF20">
        <f>IF(AND(M20&lt;&gt;"",Y20&lt;&gt;""),BE20&amp;IF(BE20="",""," ")&amp;M20&amp;" "&amp;CHAR(34)&amp;SUBSTITUTE(Y20,CHAR(34),CHAR(34)&amp;CHAR(34))&amp;CHAR(34),BE20)</f>
        <v/>
      </c>
    </row>
    <row r="21" spans="1:58">
      <c r="A21">
        <f>IF(Variables!$A$22="","",Variables!$A$22)</f>
        <v/>
      </c>
      <c r="B21">
        <f>IF(Variables!$E$22="","",IF(ISNUMBER(FIND("=",TRIM(MID(SUBSTITUTE(Variables!$E$22,";",REPT(" ",200)),1,200)))),TRIM(LEFT(TRIM(MID(SUBSTITUTE(Variables!$E$22,";",REPT(" ",200)),1,200)),FIND("=",TRIM(MID(SUBSTITUTE(Variables!$E$22,";",REPT(" ",200)),1,200)))-1)),TRIM(TRIM(MID(SUBSTITUTE(Variables!$E$22,";",REPT(" ",200)),1,200)))))</f>
        <v/>
      </c>
      <c r="C21">
        <f>IF(Variables!$E$22="","",IF(ISNUMBER(FIND("=",TRIM(MID(SUBSTITUTE(Variables!$E$22,";",REPT(" ",200)),201,200)))),TRIM(LEFT(TRIM(MID(SUBSTITUTE(Variables!$E$22,";",REPT(" ",200)),201,200)),FIND("=",TRIM(MID(SUBSTITUTE(Variables!$E$22,";",REPT(" ",200)),201,200)))-1)),TRIM(TRIM(MID(SUBSTITUTE(Variables!$E$22,";",REPT(" ",200)),201,200)))))</f>
        <v/>
      </c>
      <c r="D21">
        <f>IF(Variables!$E$22="","",IF(ISNUMBER(FIND("=",TRIM(MID(SUBSTITUTE(Variables!$E$22,";",REPT(" ",200)),401,200)))),TRIM(LEFT(TRIM(MID(SUBSTITUTE(Variables!$E$22,";",REPT(" ",200)),401,200)),FIND("=",TRIM(MID(SUBSTITUTE(Variables!$E$22,";",REPT(" ",200)),401,200)))-1)),TRIM(TRIM(MID(SUBSTITUTE(Variables!$E$22,";",REPT(" ",200)),401,200)))))</f>
        <v/>
      </c>
      <c r="E21">
        <f>IF(Variables!$E$22="","",IF(ISNUMBER(FIND("=",TRIM(MID(SUBSTITUTE(Variables!$E$22,";",REPT(" ",200)),601,200)))),TRIM(LEFT(TRIM(MID(SUBSTITUTE(Variables!$E$22,";",REPT(" ",200)),601,200)),FIND("=",TRIM(MID(SUBSTITUTE(Variables!$E$22,";",REPT(" ",200)),601,200)))-1)),TRIM(TRIM(MID(SUBSTITUTE(Variables!$E$22,";",REPT(" ",200)),601,200)))))</f>
        <v/>
      </c>
      <c r="F21">
        <f>IF(Variables!$E$22="","",IF(ISNUMBER(FIND("=",TRIM(MID(SUBSTITUTE(Variables!$E$22,";",REPT(" ",200)),801,200)))),TRIM(LEFT(TRIM(MID(SUBSTITUTE(Variables!$E$22,";",REPT(" ",200)),801,200)),FIND("=",TRIM(MID(SUBSTITUTE(Variables!$E$22,";",REPT(" ",200)),801,200)))-1)),TRIM(TRIM(MID(SUBSTITUTE(Variables!$E$22,";",REPT(" ",200)),801,200)))))</f>
        <v/>
      </c>
      <c r="G21">
        <f>IF(Variables!$E$22="","",IF(ISNUMBER(FIND("=",TRIM(MID(SUBSTITUTE(Variables!$E$22,";",REPT(" ",200)),1001,200)))),TRIM(LEFT(TRIM(MID(SUBSTITUTE(Variables!$E$22,";",REPT(" ",200)),1001,200)),FIND("=",TRIM(MID(SUBSTITUTE(Variables!$E$22,";",REPT(" ",200)),1001,200)))-1)),TRIM(TRIM(MID(SUBSTITUTE(Variables!$E$22,";",REPT(" ",200)),1001,200)))))</f>
        <v/>
      </c>
      <c r="H21">
        <f>IF(Variables!$E$22="","",IF(ISNUMBER(FIND("=",TRIM(MID(SUBSTITUTE(Variables!$E$22,";",REPT(" ",200)),1201,200)))),TRIM(LEFT(TRIM(MID(SUBSTITUTE(Variables!$E$22,";",REPT(" ",200)),1201,200)),FIND("=",TRIM(MID(SUBSTITUTE(Variables!$E$22,";",REPT(" ",200)),1201,200)))-1)),TRIM(TRIM(MID(SUBSTITUTE(Variables!$E$22,";",REPT(" ",200)),1201,200)))))</f>
        <v/>
      </c>
      <c r="I21">
        <f>IF(Variables!$E$22="","",IF(ISNUMBER(FIND("=",TRIM(MID(SUBSTITUTE(Variables!$E$22,";",REPT(" ",200)),1401,200)))),TRIM(LEFT(TRIM(MID(SUBSTITUTE(Variables!$E$22,";",REPT(" ",200)),1401,200)),FIND("=",TRIM(MID(SUBSTITUTE(Variables!$E$22,";",REPT(" ",200)),1401,200)))-1)),TRIM(TRIM(MID(SUBSTITUTE(Variables!$E$22,";",REPT(" ",200)),1401,200)))))</f>
        <v/>
      </c>
      <c r="J21">
        <f>IF(Variables!$E$22="","",IF(ISNUMBER(FIND("=",TRIM(MID(SUBSTITUTE(Variables!$E$22,";",REPT(" ",200)),1601,200)))),TRIM(LEFT(TRIM(MID(SUBSTITUTE(Variables!$E$22,";",REPT(" ",200)),1601,200)),FIND("=",TRIM(MID(SUBSTITUTE(Variables!$E$22,";",REPT(" ",200)),1601,200)))-1)),TRIM(TRIM(MID(SUBSTITUTE(Variables!$E$22,";",REPT(" ",200)),1601,200)))))</f>
        <v/>
      </c>
      <c r="K21">
        <f>IF(Variables!$E$22="","",IF(ISNUMBER(FIND("=",TRIM(MID(SUBSTITUTE(Variables!$E$22,";",REPT(" ",200)),1801,200)))),TRIM(LEFT(TRIM(MID(SUBSTITUTE(Variables!$E$22,";",REPT(" ",200)),1801,200)),FIND("=",TRIM(MID(SUBSTITUTE(Variables!$E$22,";",REPT(" ",200)),1801,200)))-1)),TRIM(TRIM(MID(SUBSTITUTE(Variables!$E$22,";",REPT(" ",200)),1801,200)))))</f>
        <v/>
      </c>
      <c r="L21">
        <f>IF(Variables!$E$22="","",IF(ISNUMBER(FIND("=",TRIM(MID(SUBSTITUTE(Variables!$E$22,";",REPT(" ",200)),2001,200)))),TRIM(LEFT(TRIM(MID(SUBSTITUTE(Variables!$E$22,";",REPT(" ",200)),2001,200)),FIND("=",TRIM(MID(SUBSTITUTE(Variables!$E$22,";",REPT(" ",200)),2001,200)))-1)),TRIM(TRIM(MID(SUBSTITUTE(Variables!$E$22,";",REPT(" ",200)),2001,200)))))</f>
        <v/>
      </c>
      <c r="M21">
        <f>IF(Variables!$E$22="","",IF(ISNUMBER(FIND("=",TRIM(MID(SUBSTITUTE(Variables!$E$22,";",REPT(" ",200)),2201,200)))),TRIM(LEFT(TRIM(MID(SUBSTITUTE(Variables!$E$22,";",REPT(" ",200)),2201,200)),FIND("=",TRIM(MID(SUBSTITUTE(Variables!$E$22,";",REPT(" ",200)),2201,200)))-1)),TRIM(TRIM(MID(SUBSTITUTE(Variables!$E$22,";",REPT(" ",200)),2201,200)))))</f>
        <v/>
      </c>
      <c r="N21">
        <f>IF(Variables!$E$22="","",IF(ISNUMBER(FIND("=",TRIM(MID(SUBSTITUTE(Variables!$E$22,";",REPT(" ",200)),1,200)))),TRIM(MID(TRIM(MID(SUBSTITUTE(Variables!$E$22,";",REPT(" ",200)),1,200)),FIND("=",TRIM(MID(SUBSTITUTE(Variables!$E$22,";",REPT(" ",200)),1,200)))+1,200)),""))</f>
        <v/>
      </c>
      <c r="O21">
        <f>IF(Variables!$E$22="","",IF(ISNUMBER(FIND("=",TRIM(MID(SUBSTITUTE(Variables!$E$22,";",REPT(" ",200)),201,200)))),TRIM(MID(TRIM(MID(SUBSTITUTE(Variables!$E$22,";",REPT(" ",200)),201,200)),FIND("=",TRIM(MID(SUBSTITUTE(Variables!$E$22,";",REPT(" ",200)),201,200)))+1,200)),""))</f>
        <v/>
      </c>
      <c r="P21">
        <f>IF(Variables!$E$22="","",IF(ISNUMBER(FIND("=",TRIM(MID(SUBSTITUTE(Variables!$E$22,";",REPT(" ",200)),401,200)))),TRIM(MID(TRIM(MID(SUBSTITUTE(Variables!$E$22,";",REPT(" ",200)),401,200)),FIND("=",TRIM(MID(SUBSTITUTE(Variables!$E$22,";",REPT(" ",200)),401,200)))+1,200)),""))</f>
        <v/>
      </c>
      <c r="Q21">
        <f>IF(Variables!$E$22="","",IF(ISNUMBER(FIND("=",TRIM(MID(SUBSTITUTE(Variables!$E$22,";",REPT(" ",200)),601,200)))),TRIM(MID(TRIM(MID(SUBSTITUTE(Variables!$E$22,";",REPT(" ",200)),601,200)),FIND("=",TRIM(MID(SUBSTITUTE(Variables!$E$22,";",REPT(" ",200)),601,200)))+1,200)),""))</f>
        <v/>
      </c>
      <c r="R21">
        <f>IF(Variables!$E$22="","",IF(ISNUMBER(FIND("=",TRIM(MID(SUBSTITUTE(Variables!$E$22,";",REPT(" ",200)),801,200)))),TRIM(MID(TRIM(MID(SUBSTITUTE(Variables!$E$22,";",REPT(" ",200)),801,200)),FIND("=",TRIM(MID(SUBSTITUTE(Variables!$E$22,";",REPT(" ",200)),801,200)))+1,200)),""))</f>
        <v/>
      </c>
      <c r="S21">
        <f>IF(Variables!$E$22="","",IF(ISNUMBER(FIND("=",TRIM(MID(SUBSTITUTE(Variables!$E$22,";",REPT(" ",200)),1001,200)))),TRIM(MID(TRIM(MID(SUBSTITUTE(Variables!$E$22,";",REPT(" ",200)),1001,200)),FIND("=",TRIM(MID(SUBSTITUTE(Variables!$E$22,";",REPT(" ",200)),1001,200)))+1,200)),""))</f>
        <v/>
      </c>
      <c r="T21">
        <f>IF(Variables!$E$22="","",IF(ISNUMBER(FIND("=",TRIM(MID(SUBSTITUTE(Variables!$E$22,";",REPT(" ",200)),1201,200)))),TRIM(MID(TRIM(MID(SUBSTITUTE(Variables!$E$22,";",REPT(" ",200)),1201,200)),FIND("=",TRIM(MID(SUBSTITUTE(Variables!$E$22,";",REPT(" ",200)),1201,200)))+1,200)),""))</f>
        <v/>
      </c>
      <c r="U21">
        <f>IF(Variables!$E$22="","",IF(ISNUMBER(FIND("=",TRIM(MID(SUBSTITUTE(Variables!$E$22,";",REPT(" ",200)),1401,200)))),TRIM(MID(TRIM(MID(SUBSTITUTE(Variables!$E$22,";",REPT(" ",200)),1401,200)),FIND("=",TRIM(MID(SUBSTITUTE(Variables!$E$22,";",REPT(" ",200)),1401,200)))+1,200)),""))</f>
        <v/>
      </c>
      <c r="V21">
        <f>IF(Variables!$E$22="","",IF(ISNUMBER(FIND("=",TRIM(MID(SUBSTITUTE(Variables!$E$22,";",REPT(" ",200)),1601,200)))),TRIM(MID(TRIM(MID(SUBSTITUTE(Variables!$E$22,";",REPT(" ",200)),1601,200)),FIND("=",TRIM(MID(SUBSTITUTE(Variables!$E$22,";",REPT(" ",200)),1601,200)))+1,200)),""))</f>
        <v/>
      </c>
      <c r="W21">
        <f>IF(Variables!$E$22="","",IF(ISNUMBER(FIND("=",TRIM(MID(SUBSTITUTE(Variables!$E$22,";",REPT(" ",200)),1801,200)))),TRIM(MID(TRIM(MID(SUBSTITUTE(Variables!$E$22,";",REPT(" ",200)),1801,200)),FIND("=",TRIM(MID(SUBSTITUTE(Variables!$E$22,";",REPT(" ",200)),1801,200)))+1,200)),""))</f>
        <v/>
      </c>
      <c r="X21">
        <f>IF(Variables!$E$22="","",IF(ISNUMBER(FIND("=",TRIM(MID(SUBSTITUTE(Variables!$E$22,";",REPT(" ",200)),2001,200)))),TRIM(MID(TRIM(MID(SUBSTITUTE(Variables!$E$22,";",REPT(" ",200)),2001,200)),FIND("=",TRIM(MID(SUBSTITUTE(Variables!$E$22,";",REPT(" ",200)),2001,200)))+1,200)),""))</f>
        <v/>
      </c>
      <c r="Y21">
        <f>IF(Variables!$E$22="","",IF(ISNUMBER(FIND("=",TRIM(MID(SUBSTITUTE(Variables!$E$22,";",REPT(" ",200)),2201,200)))),TRIM(MID(TRIM(MID(SUBSTITUTE(Variables!$E$22,";",REPT(" ",200)),2201,200)),FIND("=",TRIM(MID(SUBSTITUTE(Variables!$E$22,";",REPT(" ",200)),2201,200)))+1,200)),""))</f>
        <v/>
      </c>
      <c r="Z21">
        <f>--AND(B21&lt;&gt;"",N21&lt;&gt;"")+--AND(C21&lt;&gt;"",O21&lt;&gt;"")+--AND(D21&lt;&gt;"",P21&lt;&gt;"")+--AND(E21&lt;&gt;"",Q21&lt;&gt;"")+--AND(F21&lt;&gt;"",R21&lt;&gt;"")+--AND(G21&lt;&gt;"",S21&lt;&gt;"")+--AND(H21&lt;&gt;"",T21&lt;&gt;"")+--AND(I21&lt;&gt;"",U21&lt;&gt;"")+--AND(J21&lt;&gt;"",V21&lt;&gt;"")+--AND(K21&lt;&gt;"",W21&lt;&gt;"")+--AND(L21&lt;&gt;"",X21&lt;&gt;"")+--AND(M21&lt;&gt;"",Y21&lt;&gt;"")</f>
        <v>0.0</v>
      </c>
      <c r="AA21">
        <f>AT21</f>
        <v/>
      </c>
      <c r="AB21">
        <f>BF21</f>
        <v/>
      </c>
      <c r="AC21">
        <f>IF(Variables!$F$22="","",IF(ISNUMBER(FIND("=",TRIM(MID(SUBSTITUTE(Variables!$F$22,";",REPT(" ",200)),1,200)))),TRIM(LEFT(TRIM(MID(SUBSTITUTE(Variables!$F$22,";",REPT(" ",200)),1,200)),FIND("=",TRIM(MID(SUBSTITUTE(Variables!$F$22,";",REPT(" ",200)),1,200)))-1)),TRIM(TRIM(MID(SUBSTITUTE(Variables!$F$22,";",REPT(" ",200)),1,200)))))</f>
        <v/>
      </c>
      <c r="AD21">
        <f>IF(Variables!$F$22="","",IF(ISNUMBER(FIND("=",TRIM(MID(SUBSTITUTE(Variables!$F$22,";",REPT(" ",200)),201,200)))),TRIM(LEFT(TRIM(MID(SUBSTITUTE(Variables!$F$22,";",REPT(" ",200)),201,200)),FIND("=",TRIM(MID(SUBSTITUTE(Variables!$F$22,";",REPT(" ",200)),201,200)))-1)),TRIM(TRIM(MID(SUBSTITUTE(Variables!$F$22,";",REPT(" ",200)),201,200)))))</f>
        <v/>
      </c>
      <c r="AE21">
        <f>IF(Variables!$F$22="","",IF(ISNUMBER(FIND("=",TRIM(MID(SUBSTITUTE(Variables!$F$22,";",REPT(" ",200)),401,200)))),TRIM(LEFT(TRIM(MID(SUBSTITUTE(Variables!$F$22,";",REPT(" ",200)),401,200)),FIND("=",TRIM(MID(SUBSTITUTE(Variables!$F$22,";",REPT(" ",200)),401,200)))-1)),TRIM(TRIM(MID(SUBSTITUTE(Variables!$F$22,";",REPT(" ",200)),401,200)))))</f>
        <v/>
      </c>
      <c r="AF21">
        <f>IF(Variables!$F$22="","",IF(ISNUMBER(FIND("=",TRIM(MID(SUBSTITUTE(Variables!$F$22,";",REPT(" ",200)),601,200)))),TRIM(LEFT(TRIM(MID(SUBSTITUTE(Variables!$F$22,";",REPT(" ",200)),601,200)),FIND("=",TRIM(MID(SUBSTITUTE(Variables!$F$22,";",REPT(" ",200)),601,200)))-1)),TRIM(TRIM(MID(SUBSTITUTE(Variables!$F$22,";",REPT(" ",200)),601,200)))))</f>
        <v/>
      </c>
      <c r="AG21">
        <f>""&amp;IF(AC21="","",IF(""="","",", ")&amp;AC21)&amp;IF(AD21="","",IF(""&amp;IF(AC21="","",IF(""="","",", ")&amp;AC21)="","",", ")&amp;AD21)&amp;IF(AE21="","",IF(""&amp;IF(AC21="","",IF(""="","",", ")&amp;AC21)&amp;IF(AD21="","",IF(""&amp;IF(AC21="","",IF(""="","",", ")&amp;AC21)="","",", ")&amp;AD21)="","",", ")&amp;AE21)&amp;IF(AF21="","",IF(""&amp;IF(AC21="","",IF(""="","",", ")&amp;AC21)&amp;IF(AD21="","",IF(""&amp;IF(AC21="","",IF(""="","",", ")&amp;AC21)="","",", ")&amp;AD21)&amp;IF(AE21="","",IF(""&amp;IF(AC21="","",IF(""="","",", ")&amp;AC21)&amp;IF(AD21="","",IF(""&amp;IF(AC21="","",IF(""="","",", ")&amp;AC21)="","",", ")&amp;AD21)="","",", ")&amp;AE21)="","",", ")&amp;AF21)</f>
        <v/>
      </c>
      <c r="AH21">
        <f>""&amp;IF(AC21="","",IF(""="","",", ")&amp;AC21)&amp;IF(AD21="","",IF(""&amp;IF(AC21="","",IF(""="","",", ")&amp;AC21)="","",", ")&amp;AD21)&amp;IF(AE21="","",IF(""&amp;IF(AC21="","",IF(""="","",", ")&amp;AC21)&amp;IF(AD21="","",IF(""&amp;IF(AC21="","",IF(""="","",", ")&amp;AC21)="","",", ")&amp;AD21)="","",", ")&amp;AE21)&amp;IF(AF21="","",IF(""&amp;IF(AC21="","",IF(""="","",", ")&amp;AC21)&amp;IF(AD21="","",IF(""&amp;IF(AC21="","",IF(""="","",", ")&amp;AC21)="","",", ")&amp;AD21)&amp;IF(AE21="","",IF(""&amp;IF(AC21="","",IF(""="","",", ")&amp;AC21)&amp;IF(AD21="","",IF(""&amp;IF(AC21="","",IF(""="","",", ")&amp;AC21)="","",", ")&amp;AD21)="","",", ")&amp;AE21)="","",", ")&amp;AF21)</f>
        <v/>
      </c>
      <c r="AI21">
        <f>IF(AND(B21&lt;&gt;"",N21&lt;&gt;""),""&amp;IF(""="","",", ")&amp;CHAR(34)&amp;SUBSTITUTE(N21,CHAR(34),"\"&amp;CHAR(34))&amp;CHAR(34)&amp;" = "&amp;B21,"")</f>
        <v/>
      </c>
      <c r="AJ21">
        <f>IF(AND(C21&lt;&gt;"",O21&lt;&gt;""),AI21&amp;IF(AI21="","",", ")&amp;CHAR(34)&amp;SUBSTITUTE(O21,CHAR(34),"\"&amp;CHAR(34))&amp;CHAR(34)&amp;" = "&amp;C21,AI21)</f>
        <v/>
      </c>
      <c r="AK21">
        <f>IF(AND(D21&lt;&gt;"",P21&lt;&gt;""),AJ21&amp;IF(AJ21="","",", ")&amp;CHAR(34)&amp;SUBSTITUTE(P21,CHAR(34),"\"&amp;CHAR(34))&amp;CHAR(34)&amp;" = "&amp;D21,AJ21)</f>
        <v/>
      </c>
      <c r="AL21">
        <f>IF(AND(E21&lt;&gt;"",Q21&lt;&gt;""),AK21&amp;IF(AK21="","",", ")&amp;CHAR(34)&amp;SUBSTITUTE(Q21,CHAR(34),"\"&amp;CHAR(34))&amp;CHAR(34)&amp;" = "&amp;E21,AK21)</f>
        <v/>
      </c>
      <c r="AM21">
        <f>IF(AND(F21&lt;&gt;"",R21&lt;&gt;""),AL21&amp;IF(AL21="","",", ")&amp;CHAR(34)&amp;SUBSTITUTE(R21,CHAR(34),"\"&amp;CHAR(34))&amp;CHAR(34)&amp;" = "&amp;F21,AL21)</f>
        <v/>
      </c>
      <c r="AN21">
        <f>IF(AND(G21&lt;&gt;"",S21&lt;&gt;""),AM21&amp;IF(AM21="","",", ")&amp;CHAR(34)&amp;SUBSTITUTE(S21,CHAR(34),"\"&amp;CHAR(34))&amp;CHAR(34)&amp;" = "&amp;G21,AM21)</f>
        <v/>
      </c>
      <c r="AO21">
        <f>IF(AND(H21&lt;&gt;"",T21&lt;&gt;""),AN21&amp;IF(AN21="","",", ")&amp;CHAR(34)&amp;SUBSTITUTE(T21,CHAR(34),"\"&amp;CHAR(34))&amp;CHAR(34)&amp;" = "&amp;H21,AN21)</f>
        <v/>
      </c>
      <c r="AP21">
        <f>IF(AND(I21&lt;&gt;"",U21&lt;&gt;""),AO21&amp;IF(AO21="","",", ")&amp;CHAR(34)&amp;SUBSTITUTE(U21,CHAR(34),"\"&amp;CHAR(34))&amp;CHAR(34)&amp;" = "&amp;I21,AO21)</f>
        <v/>
      </c>
      <c r="AQ21">
        <f>IF(AND(J21&lt;&gt;"",V21&lt;&gt;""),AP21&amp;IF(AP21="","",", ")&amp;CHAR(34)&amp;SUBSTITUTE(V21,CHAR(34),"\"&amp;CHAR(34))&amp;CHAR(34)&amp;" = "&amp;J21,AP21)</f>
        <v/>
      </c>
      <c r="AR21">
        <f>IF(AND(K21&lt;&gt;"",W21&lt;&gt;""),AQ21&amp;IF(AQ21="","",", ")&amp;CHAR(34)&amp;SUBSTITUTE(W21,CHAR(34),"\"&amp;CHAR(34))&amp;CHAR(34)&amp;" = "&amp;K21,AQ21)</f>
        <v/>
      </c>
      <c r="AS21">
        <f>IF(AND(L21&lt;&gt;"",X21&lt;&gt;""),AR21&amp;IF(AR21="","",", ")&amp;CHAR(34)&amp;SUBSTITUTE(X21,CHAR(34),"\"&amp;CHAR(34))&amp;CHAR(34)&amp;" = "&amp;L21,AR21)</f>
        <v/>
      </c>
      <c r="AT21">
        <f>IF(AND(M21&lt;&gt;"",Y21&lt;&gt;""),AS21&amp;IF(AS21="","",", ")&amp;CHAR(34)&amp;SUBSTITUTE(Y21,CHAR(34),"\"&amp;CHAR(34))&amp;CHAR(34)&amp;" = "&amp;M21,AS21)</f>
        <v/>
      </c>
      <c r="AU21">
        <f>IF(AND(B21&lt;&gt;"",N21&lt;&gt;""),""&amp;IF(""="",""," ")&amp;B21&amp;" "&amp;CHAR(34)&amp;SUBSTITUTE(N21,CHAR(34),CHAR(34)&amp;CHAR(34))&amp;CHAR(34),"")</f>
        <v/>
      </c>
      <c r="AV21">
        <f>IF(AND(C21&lt;&gt;"",O21&lt;&gt;""),AU21&amp;IF(AU21="",""," ")&amp;C21&amp;" "&amp;CHAR(34)&amp;SUBSTITUTE(O21,CHAR(34),CHAR(34)&amp;CHAR(34))&amp;CHAR(34),AU21)</f>
        <v/>
      </c>
      <c r="AW21">
        <f>IF(AND(D21&lt;&gt;"",P21&lt;&gt;""),AV21&amp;IF(AV21="",""," ")&amp;D21&amp;" "&amp;CHAR(34)&amp;SUBSTITUTE(P21,CHAR(34),CHAR(34)&amp;CHAR(34))&amp;CHAR(34),AV21)</f>
        <v/>
      </c>
      <c r="AX21">
        <f>IF(AND(E21&lt;&gt;"",Q21&lt;&gt;""),AW21&amp;IF(AW21="",""," ")&amp;E21&amp;" "&amp;CHAR(34)&amp;SUBSTITUTE(Q21,CHAR(34),CHAR(34)&amp;CHAR(34))&amp;CHAR(34),AW21)</f>
        <v/>
      </c>
      <c r="AY21">
        <f>IF(AND(F21&lt;&gt;"",R21&lt;&gt;""),AX21&amp;IF(AX21="",""," ")&amp;F21&amp;" "&amp;CHAR(34)&amp;SUBSTITUTE(R21,CHAR(34),CHAR(34)&amp;CHAR(34))&amp;CHAR(34),AX21)</f>
        <v/>
      </c>
      <c r="AZ21">
        <f>IF(AND(G21&lt;&gt;"",S21&lt;&gt;""),AY21&amp;IF(AY21="",""," ")&amp;G21&amp;" "&amp;CHAR(34)&amp;SUBSTITUTE(S21,CHAR(34),CHAR(34)&amp;CHAR(34))&amp;CHAR(34),AY21)</f>
        <v/>
      </c>
      <c r="BA21">
        <f>IF(AND(H21&lt;&gt;"",T21&lt;&gt;""),AZ21&amp;IF(AZ21="",""," ")&amp;H21&amp;" "&amp;CHAR(34)&amp;SUBSTITUTE(T21,CHAR(34),CHAR(34)&amp;CHAR(34))&amp;CHAR(34),AZ21)</f>
        <v/>
      </c>
      <c r="BB21">
        <f>IF(AND(I21&lt;&gt;"",U21&lt;&gt;""),BA21&amp;IF(BA21="",""," ")&amp;I21&amp;" "&amp;CHAR(34)&amp;SUBSTITUTE(U21,CHAR(34),CHAR(34)&amp;CHAR(34))&amp;CHAR(34),BA21)</f>
        <v/>
      </c>
      <c r="BC21">
        <f>IF(AND(J21&lt;&gt;"",V21&lt;&gt;""),BB21&amp;IF(BB21="",""," ")&amp;J21&amp;" "&amp;CHAR(34)&amp;SUBSTITUTE(V21,CHAR(34),CHAR(34)&amp;CHAR(34))&amp;CHAR(34),BB21)</f>
        <v/>
      </c>
      <c r="BD21">
        <f>IF(AND(K21&lt;&gt;"",W21&lt;&gt;""),BC21&amp;IF(BC21="",""," ")&amp;K21&amp;" "&amp;CHAR(34)&amp;SUBSTITUTE(W21,CHAR(34),CHAR(34)&amp;CHAR(34))&amp;CHAR(34),BC21)</f>
        <v/>
      </c>
      <c r="BE21">
        <f>IF(AND(L21&lt;&gt;"",X21&lt;&gt;""),BD21&amp;IF(BD21="",""," ")&amp;L21&amp;" "&amp;CHAR(34)&amp;SUBSTITUTE(X21,CHAR(34),CHAR(34)&amp;CHAR(34))&amp;CHAR(34),BD21)</f>
        <v/>
      </c>
      <c r="BF21">
        <f>IF(AND(M21&lt;&gt;"",Y21&lt;&gt;""),BE21&amp;IF(BE21="",""," ")&amp;M21&amp;" "&amp;CHAR(34)&amp;SUBSTITUTE(Y21,CHAR(34),CHAR(34)&amp;CHAR(34))&amp;CHAR(34),BE21)</f>
        <v/>
      </c>
    </row>
    <row r="22" spans="1:58">
      <c r="A22">
        <f>IF(Variables!$A$23="","",Variables!$A$23)</f>
        <v/>
      </c>
      <c r="B22">
        <f>IF(Variables!$E$23="","",IF(ISNUMBER(FIND("=",TRIM(MID(SUBSTITUTE(Variables!$E$23,";",REPT(" ",200)),1,200)))),TRIM(LEFT(TRIM(MID(SUBSTITUTE(Variables!$E$23,";",REPT(" ",200)),1,200)),FIND("=",TRIM(MID(SUBSTITUTE(Variables!$E$23,";",REPT(" ",200)),1,200)))-1)),TRIM(TRIM(MID(SUBSTITUTE(Variables!$E$23,";",REPT(" ",200)),1,200)))))</f>
        <v/>
      </c>
      <c r="C22">
        <f>IF(Variables!$E$23="","",IF(ISNUMBER(FIND("=",TRIM(MID(SUBSTITUTE(Variables!$E$23,";",REPT(" ",200)),201,200)))),TRIM(LEFT(TRIM(MID(SUBSTITUTE(Variables!$E$23,";",REPT(" ",200)),201,200)),FIND("=",TRIM(MID(SUBSTITUTE(Variables!$E$23,";",REPT(" ",200)),201,200)))-1)),TRIM(TRIM(MID(SUBSTITUTE(Variables!$E$23,";",REPT(" ",200)),201,200)))))</f>
        <v/>
      </c>
      <c r="D22">
        <f>IF(Variables!$E$23="","",IF(ISNUMBER(FIND("=",TRIM(MID(SUBSTITUTE(Variables!$E$23,";",REPT(" ",200)),401,200)))),TRIM(LEFT(TRIM(MID(SUBSTITUTE(Variables!$E$23,";",REPT(" ",200)),401,200)),FIND("=",TRIM(MID(SUBSTITUTE(Variables!$E$23,";",REPT(" ",200)),401,200)))-1)),TRIM(TRIM(MID(SUBSTITUTE(Variables!$E$23,";",REPT(" ",200)),401,200)))))</f>
        <v/>
      </c>
      <c r="E22">
        <f>IF(Variables!$E$23="","",IF(ISNUMBER(FIND("=",TRIM(MID(SUBSTITUTE(Variables!$E$23,";",REPT(" ",200)),601,200)))),TRIM(LEFT(TRIM(MID(SUBSTITUTE(Variables!$E$23,";",REPT(" ",200)),601,200)),FIND("=",TRIM(MID(SUBSTITUTE(Variables!$E$23,";",REPT(" ",200)),601,200)))-1)),TRIM(TRIM(MID(SUBSTITUTE(Variables!$E$23,";",REPT(" ",200)),601,200)))))</f>
        <v/>
      </c>
      <c r="F22">
        <f>IF(Variables!$E$23="","",IF(ISNUMBER(FIND("=",TRIM(MID(SUBSTITUTE(Variables!$E$23,";",REPT(" ",200)),801,200)))),TRIM(LEFT(TRIM(MID(SUBSTITUTE(Variables!$E$23,";",REPT(" ",200)),801,200)),FIND("=",TRIM(MID(SUBSTITUTE(Variables!$E$23,";",REPT(" ",200)),801,200)))-1)),TRIM(TRIM(MID(SUBSTITUTE(Variables!$E$23,";",REPT(" ",200)),801,200)))))</f>
        <v/>
      </c>
      <c r="G22">
        <f>IF(Variables!$E$23="","",IF(ISNUMBER(FIND("=",TRIM(MID(SUBSTITUTE(Variables!$E$23,";",REPT(" ",200)),1001,200)))),TRIM(LEFT(TRIM(MID(SUBSTITUTE(Variables!$E$23,";",REPT(" ",200)),1001,200)),FIND("=",TRIM(MID(SUBSTITUTE(Variables!$E$23,";",REPT(" ",200)),1001,200)))-1)),TRIM(TRIM(MID(SUBSTITUTE(Variables!$E$23,";",REPT(" ",200)),1001,200)))))</f>
        <v/>
      </c>
      <c r="H22">
        <f>IF(Variables!$E$23="","",IF(ISNUMBER(FIND("=",TRIM(MID(SUBSTITUTE(Variables!$E$23,";",REPT(" ",200)),1201,200)))),TRIM(LEFT(TRIM(MID(SUBSTITUTE(Variables!$E$23,";",REPT(" ",200)),1201,200)),FIND("=",TRIM(MID(SUBSTITUTE(Variables!$E$23,";",REPT(" ",200)),1201,200)))-1)),TRIM(TRIM(MID(SUBSTITUTE(Variables!$E$23,";",REPT(" ",200)),1201,200)))))</f>
        <v/>
      </c>
      <c r="I22">
        <f>IF(Variables!$E$23="","",IF(ISNUMBER(FIND("=",TRIM(MID(SUBSTITUTE(Variables!$E$23,";",REPT(" ",200)),1401,200)))),TRIM(LEFT(TRIM(MID(SUBSTITUTE(Variables!$E$23,";",REPT(" ",200)),1401,200)),FIND("=",TRIM(MID(SUBSTITUTE(Variables!$E$23,";",REPT(" ",200)),1401,200)))-1)),TRIM(TRIM(MID(SUBSTITUTE(Variables!$E$23,";",REPT(" ",200)),1401,200)))))</f>
        <v/>
      </c>
      <c r="J22">
        <f>IF(Variables!$E$23="","",IF(ISNUMBER(FIND("=",TRIM(MID(SUBSTITUTE(Variables!$E$23,";",REPT(" ",200)),1601,200)))),TRIM(LEFT(TRIM(MID(SUBSTITUTE(Variables!$E$23,";",REPT(" ",200)),1601,200)),FIND("=",TRIM(MID(SUBSTITUTE(Variables!$E$23,";",REPT(" ",200)),1601,200)))-1)),TRIM(TRIM(MID(SUBSTITUTE(Variables!$E$23,";",REPT(" ",200)),1601,200)))))</f>
        <v/>
      </c>
      <c r="K22">
        <f>IF(Variables!$E$23="","",IF(ISNUMBER(FIND("=",TRIM(MID(SUBSTITUTE(Variables!$E$23,";",REPT(" ",200)),1801,200)))),TRIM(LEFT(TRIM(MID(SUBSTITUTE(Variables!$E$23,";",REPT(" ",200)),1801,200)),FIND("=",TRIM(MID(SUBSTITUTE(Variables!$E$23,";",REPT(" ",200)),1801,200)))-1)),TRIM(TRIM(MID(SUBSTITUTE(Variables!$E$23,";",REPT(" ",200)),1801,200)))))</f>
        <v/>
      </c>
      <c r="L22">
        <f>IF(Variables!$E$23="","",IF(ISNUMBER(FIND("=",TRIM(MID(SUBSTITUTE(Variables!$E$23,";",REPT(" ",200)),2001,200)))),TRIM(LEFT(TRIM(MID(SUBSTITUTE(Variables!$E$23,";",REPT(" ",200)),2001,200)),FIND("=",TRIM(MID(SUBSTITUTE(Variables!$E$23,";",REPT(" ",200)),2001,200)))-1)),TRIM(TRIM(MID(SUBSTITUTE(Variables!$E$23,";",REPT(" ",200)),2001,200)))))</f>
        <v/>
      </c>
      <c r="M22">
        <f>IF(Variables!$E$23="","",IF(ISNUMBER(FIND("=",TRIM(MID(SUBSTITUTE(Variables!$E$23,";",REPT(" ",200)),2201,200)))),TRIM(LEFT(TRIM(MID(SUBSTITUTE(Variables!$E$23,";",REPT(" ",200)),2201,200)),FIND("=",TRIM(MID(SUBSTITUTE(Variables!$E$23,";",REPT(" ",200)),2201,200)))-1)),TRIM(TRIM(MID(SUBSTITUTE(Variables!$E$23,";",REPT(" ",200)),2201,200)))))</f>
        <v/>
      </c>
      <c r="N22">
        <f>IF(Variables!$E$23="","",IF(ISNUMBER(FIND("=",TRIM(MID(SUBSTITUTE(Variables!$E$23,";",REPT(" ",200)),1,200)))),TRIM(MID(TRIM(MID(SUBSTITUTE(Variables!$E$23,";",REPT(" ",200)),1,200)),FIND("=",TRIM(MID(SUBSTITUTE(Variables!$E$23,";",REPT(" ",200)),1,200)))+1,200)),""))</f>
        <v/>
      </c>
      <c r="O22">
        <f>IF(Variables!$E$23="","",IF(ISNUMBER(FIND("=",TRIM(MID(SUBSTITUTE(Variables!$E$23,";",REPT(" ",200)),201,200)))),TRIM(MID(TRIM(MID(SUBSTITUTE(Variables!$E$23,";",REPT(" ",200)),201,200)),FIND("=",TRIM(MID(SUBSTITUTE(Variables!$E$23,";",REPT(" ",200)),201,200)))+1,200)),""))</f>
        <v/>
      </c>
      <c r="P22">
        <f>IF(Variables!$E$23="","",IF(ISNUMBER(FIND("=",TRIM(MID(SUBSTITUTE(Variables!$E$23,";",REPT(" ",200)),401,200)))),TRIM(MID(TRIM(MID(SUBSTITUTE(Variables!$E$23,";",REPT(" ",200)),401,200)),FIND("=",TRIM(MID(SUBSTITUTE(Variables!$E$23,";",REPT(" ",200)),401,200)))+1,200)),""))</f>
        <v/>
      </c>
      <c r="Q22">
        <f>IF(Variables!$E$23="","",IF(ISNUMBER(FIND("=",TRIM(MID(SUBSTITUTE(Variables!$E$23,";",REPT(" ",200)),601,200)))),TRIM(MID(TRIM(MID(SUBSTITUTE(Variables!$E$23,";",REPT(" ",200)),601,200)),FIND("=",TRIM(MID(SUBSTITUTE(Variables!$E$23,";",REPT(" ",200)),601,200)))+1,200)),""))</f>
        <v/>
      </c>
      <c r="R22">
        <f>IF(Variables!$E$23="","",IF(ISNUMBER(FIND("=",TRIM(MID(SUBSTITUTE(Variables!$E$23,";",REPT(" ",200)),801,200)))),TRIM(MID(TRIM(MID(SUBSTITUTE(Variables!$E$23,";",REPT(" ",200)),801,200)),FIND("=",TRIM(MID(SUBSTITUTE(Variables!$E$23,";",REPT(" ",200)),801,200)))+1,200)),""))</f>
        <v/>
      </c>
      <c r="S22">
        <f>IF(Variables!$E$23="","",IF(ISNUMBER(FIND("=",TRIM(MID(SUBSTITUTE(Variables!$E$23,";",REPT(" ",200)),1001,200)))),TRIM(MID(TRIM(MID(SUBSTITUTE(Variables!$E$23,";",REPT(" ",200)),1001,200)),FIND("=",TRIM(MID(SUBSTITUTE(Variables!$E$23,";",REPT(" ",200)),1001,200)))+1,200)),""))</f>
        <v/>
      </c>
      <c r="T22">
        <f>IF(Variables!$E$23="","",IF(ISNUMBER(FIND("=",TRIM(MID(SUBSTITUTE(Variables!$E$23,";",REPT(" ",200)),1201,200)))),TRIM(MID(TRIM(MID(SUBSTITUTE(Variables!$E$23,";",REPT(" ",200)),1201,200)),FIND("=",TRIM(MID(SUBSTITUTE(Variables!$E$23,";",REPT(" ",200)),1201,200)))+1,200)),""))</f>
        <v/>
      </c>
      <c r="U22">
        <f>IF(Variables!$E$23="","",IF(ISNUMBER(FIND("=",TRIM(MID(SUBSTITUTE(Variables!$E$23,";",REPT(" ",200)),1401,200)))),TRIM(MID(TRIM(MID(SUBSTITUTE(Variables!$E$23,";",REPT(" ",200)),1401,200)),FIND("=",TRIM(MID(SUBSTITUTE(Variables!$E$23,";",REPT(" ",200)),1401,200)))+1,200)),""))</f>
        <v/>
      </c>
      <c r="V22">
        <f>IF(Variables!$E$23="","",IF(ISNUMBER(FIND("=",TRIM(MID(SUBSTITUTE(Variables!$E$23,";",REPT(" ",200)),1601,200)))),TRIM(MID(TRIM(MID(SUBSTITUTE(Variables!$E$23,";",REPT(" ",200)),1601,200)),FIND("=",TRIM(MID(SUBSTITUTE(Variables!$E$23,";",REPT(" ",200)),1601,200)))+1,200)),""))</f>
        <v/>
      </c>
      <c r="W22">
        <f>IF(Variables!$E$23="","",IF(ISNUMBER(FIND("=",TRIM(MID(SUBSTITUTE(Variables!$E$23,";",REPT(" ",200)),1801,200)))),TRIM(MID(TRIM(MID(SUBSTITUTE(Variables!$E$23,";",REPT(" ",200)),1801,200)),FIND("=",TRIM(MID(SUBSTITUTE(Variables!$E$23,";",REPT(" ",200)),1801,200)))+1,200)),""))</f>
        <v/>
      </c>
      <c r="X22">
        <f>IF(Variables!$E$23="","",IF(ISNUMBER(FIND("=",TRIM(MID(SUBSTITUTE(Variables!$E$23,";",REPT(" ",200)),2001,200)))),TRIM(MID(TRIM(MID(SUBSTITUTE(Variables!$E$23,";",REPT(" ",200)),2001,200)),FIND("=",TRIM(MID(SUBSTITUTE(Variables!$E$23,";",REPT(" ",200)),2001,200)))+1,200)),""))</f>
        <v/>
      </c>
      <c r="Y22">
        <f>IF(Variables!$E$23="","",IF(ISNUMBER(FIND("=",TRIM(MID(SUBSTITUTE(Variables!$E$23,";",REPT(" ",200)),2201,200)))),TRIM(MID(TRIM(MID(SUBSTITUTE(Variables!$E$23,";",REPT(" ",200)),2201,200)),FIND("=",TRIM(MID(SUBSTITUTE(Variables!$E$23,";",REPT(" ",200)),2201,200)))+1,200)),""))</f>
        <v/>
      </c>
      <c r="Z22">
        <f>--AND(B22&lt;&gt;"",N22&lt;&gt;"")+--AND(C22&lt;&gt;"",O22&lt;&gt;"")+--AND(D22&lt;&gt;"",P22&lt;&gt;"")+--AND(E22&lt;&gt;"",Q22&lt;&gt;"")+--AND(F22&lt;&gt;"",R22&lt;&gt;"")+--AND(G22&lt;&gt;"",S22&lt;&gt;"")+--AND(H22&lt;&gt;"",T22&lt;&gt;"")+--AND(I22&lt;&gt;"",U22&lt;&gt;"")+--AND(J22&lt;&gt;"",V22&lt;&gt;"")+--AND(K22&lt;&gt;"",W22&lt;&gt;"")+--AND(L22&lt;&gt;"",X22&lt;&gt;"")+--AND(M22&lt;&gt;"",Y22&lt;&gt;"")</f>
        <v>0.0</v>
      </c>
      <c r="AA22">
        <f>AT22</f>
        <v/>
      </c>
      <c r="AB22">
        <f>BF22</f>
        <v/>
      </c>
      <c r="AC22">
        <f>IF(Variables!$F$23="","",IF(ISNUMBER(FIND("=",TRIM(MID(SUBSTITUTE(Variables!$F$23,";",REPT(" ",200)),1,200)))),TRIM(LEFT(TRIM(MID(SUBSTITUTE(Variables!$F$23,";",REPT(" ",200)),1,200)),FIND("=",TRIM(MID(SUBSTITUTE(Variables!$F$23,";",REPT(" ",200)),1,200)))-1)),TRIM(TRIM(MID(SUBSTITUTE(Variables!$F$23,";",REPT(" ",200)),1,200)))))</f>
        <v/>
      </c>
      <c r="AD22">
        <f>IF(Variables!$F$23="","",IF(ISNUMBER(FIND("=",TRIM(MID(SUBSTITUTE(Variables!$F$23,";",REPT(" ",200)),201,200)))),TRIM(LEFT(TRIM(MID(SUBSTITUTE(Variables!$F$23,";",REPT(" ",200)),201,200)),FIND("=",TRIM(MID(SUBSTITUTE(Variables!$F$23,";",REPT(" ",200)),201,200)))-1)),TRIM(TRIM(MID(SUBSTITUTE(Variables!$F$23,";",REPT(" ",200)),201,200)))))</f>
        <v/>
      </c>
      <c r="AE22">
        <f>IF(Variables!$F$23="","",IF(ISNUMBER(FIND("=",TRIM(MID(SUBSTITUTE(Variables!$F$23,";",REPT(" ",200)),401,200)))),TRIM(LEFT(TRIM(MID(SUBSTITUTE(Variables!$F$23,";",REPT(" ",200)),401,200)),FIND("=",TRIM(MID(SUBSTITUTE(Variables!$F$23,";",REPT(" ",200)),401,200)))-1)),TRIM(TRIM(MID(SUBSTITUTE(Variables!$F$23,";",REPT(" ",200)),401,200)))))</f>
        <v/>
      </c>
      <c r="AF22">
        <f>IF(Variables!$F$23="","",IF(ISNUMBER(FIND("=",TRIM(MID(SUBSTITUTE(Variables!$F$23,";",REPT(" ",200)),601,200)))),TRIM(LEFT(TRIM(MID(SUBSTITUTE(Variables!$F$23,";",REPT(" ",200)),601,200)),FIND("=",TRIM(MID(SUBSTITUTE(Variables!$F$23,";",REPT(" ",200)),601,200)))-1)),TRIM(TRIM(MID(SUBSTITUTE(Variables!$F$23,";",REPT(" ",200)),601,200)))))</f>
        <v/>
      </c>
      <c r="AG22">
        <f>""&amp;IF(AC22="","",IF(""="","",", ")&amp;AC22)&amp;IF(AD22="","",IF(""&amp;IF(AC22="","",IF(""="","",", ")&amp;AC22)="","",", ")&amp;AD22)&amp;IF(AE22="","",IF(""&amp;IF(AC22="","",IF(""="","",", ")&amp;AC22)&amp;IF(AD22="","",IF(""&amp;IF(AC22="","",IF(""="","",", ")&amp;AC22)="","",", ")&amp;AD22)="","",", ")&amp;AE22)&amp;IF(AF22="","",IF(""&amp;IF(AC22="","",IF(""="","",", ")&amp;AC22)&amp;IF(AD22="","",IF(""&amp;IF(AC22="","",IF(""="","",", ")&amp;AC22)="","",", ")&amp;AD22)&amp;IF(AE22="","",IF(""&amp;IF(AC22="","",IF(""="","",", ")&amp;AC22)&amp;IF(AD22="","",IF(""&amp;IF(AC22="","",IF(""="","",", ")&amp;AC22)="","",", ")&amp;AD22)="","",", ")&amp;AE22)="","",", ")&amp;AF22)</f>
        <v/>
      </c>
      <c r="AH22">
        <f>""&amp;IF(AC22="","",IF(""="","",", ")&amp;AC22)&amp;IF(AD22="","",IF(""&amp;IF(AC22="","",IF(""="","",", ")&amp;AC22)="","",", ")&amp;AD22)&amp;IF(AE22="","",IF(""&amp;IF(AC22="","",IF(""="","",", ")&amp;AC22)&amp;IF(AD22="","",IF(""&amp;IF(AC22="","",IF(""="","",", ")&amp;AC22)="","",", ")&amp;AD22)="","",", ")&amp;AE22)&amp;IF(AF22="","",IF(""&amp;IF(AC22="","",IF(""="","",", ")&amp;AC22)&amp;IF(AD22="","",IF(""&amp;IF(AC22="","",IF(""="","",", ")&amp;AC22)="","",", ")&amp;AD22)&amp;IF(AE22="","",IF(""&amp;IF(AC22="","",IF(""="","",", ")&amp;AC22)&amp;IF(AD22="","",IF(""&amp;IF(AC22="","",IF(""="","",", ")&amp;AC22)="","",", ")&amp;AD22)="","",", ")&amp;AE22)="","",", ")&amp;AF22)</f>
        <v/>
      </c>
      <c r="AI22">
        <f>IF(AND(B22&lt;&gt;"",N22&lt;&gt;""),""&amp;IF(""="","",", ")&amp;CHAR(34)&amp;SUBSTITUTE(N22,CHAR(34),"\"&amp;CHAR(34))&amp;CHAR(34)&amp;" = "&amp;B22,"")</f>
        <v/>
      </c>
      <c r="AJ22">
        <f>IF(AND(C22&lt;&gt;"",O22&lt;&gt;""),AI22&amp;IF(AI22="","",", ")&amp;CHAR(34)&amp;SUBSTITUTE(O22,CHAR(34),"\"&amp;CHAR(34))&amp;CHAR(34)&amp;" = "&amp;C22,AI22)</f>
        <v/>
      </c>
      <c r="AK22">
        <f>IF(AND(D22&lt;&gt;"",P22&lt;&gt;""),AJ22&amp;IF(AJ22="","",", ")&amp;CHAR(34)&amp;SUBSTITUTE(P22,CHAR(34),"\"&amp;CHAR(34))&amp;CHAR(34)&amp;" = "&amp;D22,AJ22)</f>
        <v/>
      </c>
      <c r="AL22">
        <f>IF(AND(E22&lt;&gt;"",Q22&lt;&gt;""),AK22&amp;IF(AK22="","",", ")&amp;CHAR(34)&amp;SUBSTITUTE(Q22,CHAR(34),"\"&amp;CHAR(34))&amp;CHAR(34)&amp;" = "&amp;E22,AK22)</f>
        <v/>
      </c>
      <c r="AM22">
        <f>IF(AND(F22&lt;&gt;"",R22&lt;&gt;""),AL22&amp;IF(AL22="","",", ")&amp;CHAR(34)&amp;SUBSTITUTE(R22,CHAR(34),"\"&amp;CHAR(34))&amp;CHAR(34)&amp;" = "&amp;F22,AL22)</f>
        <v/>
      </c>
      <c r="AN22">
        <f>IF(AND(G22&lt;&gt;"",S22&lt;&gt;""),AM22&amp;IF(AM22="","",", ")&amp;CHAR(34)&amp;SUBSTITUTE(S22,CHAR(34),"\"&amp;CHAR(34))&amp;CHAR(34)&amp;" = "&amp;G22,AM22)</f>
        <v/>
      </c>
      <c r="AO22">
        <f>IF(AND(H22&lt;&gt;"",T22&lt;&gt;""),AN22&amp;IF(AN22="","",", ")&amp;CHAR(34)&amp;SUBSTITUTE(T22,CHAR(34),"\"&amp;CHAR(34))&amp;CHAR(34)&amp;" = "&amp;H22,AN22)</f>
        <v/>
      </c>
      <c r="AP22">
        <f>IF(AND(I22&lt;&gt;"",U22&lt;&gt;""),AO22&amp;IF(AO22="","",", ")&amp;CHAR(34)&amp;SUBSTITUTE(U22,CHAR(34),"\"&amp;CHAR(34))&amp;CHAR(34)&amp;" = "&amp;I22,AO22)</f>
        <v/>
      </c>
      <c r="AQ22">
        <f>IF(AND(J22&lt;&gt;"",V22&lt;&gt;""),AP22&amp;IF(AP22="","",", ")&amp;CHAR(34)&amp;SUBSTITUTE(V22,CHAR(34),"\"&amp;CHAR(34))&amp;CHAR(34)&amp;" = "&amp;J22,AP22)</f>
        <v/>
      </c>
      <c r="AR22">
        <f>IF(AND(K22&lt;&gt;"",W22&lt;&gt;""),AQ22&amp;IF(AQ22="","",", ")&amp;CHAR(34)&amp;SUBSTITUTE(W22,CHAR(34),"\"&amp;CHAR(34))&amp;CHAR(34)&amp;" = "&amp;K22,AQ22)</f>
        <v/>
      </c>
      <c r="AS22">
        <f>IF(AND(L22&lt;&gt;"",X22&lt;&gt;""),AR22&amp;IF(AR22="","",", ")&amp;CHAR(34)&amp;SUBSTITUTE(X22,CHAR(34),"\"&amp;CHAR(34))&amp;CHAR(34)&amp;" = "&amp;L22,AR22)</f>
        <v/>
      </c>
      <c r="AT22">
        <f>IF(AND(M22&lt;&gt;"",Y22&lt;&gt;""),AS22&amp;IF(AS22="","",", ")&amp;CHAR(34)&amp;SUBSTITUTE(Y22,CHAR(34),"\"&amp;CHAR(34))&amp;CHAR(34)&amp;" = "&amp;M22,AS22)</f>
        <v/>
      </c>
      <c r="AU22">
        <f>IF(AND(B22&lt;&gt;"",N22&lt;&gt;""),""&amp;IF(""="",""," ")&amp;B22&amp;" "&amp;CHAR(34)&amp;SUBSTITUTE(N22,CHAR(34),CHAR(34)&amp;CHAR(34))&amp;CHAR(34),"")</f>
        <v/>
      </c>
      <c r="AV22">
        <f>IF(AND(C22&lt;&gt;"",O22&lt;&gt;""),AU22&amp;IF(AU22="",""," ")&amp;C22&amp;" "&amp;CHAR(34)&amp;SUBSTITUTE(O22,CHAR(34),CHAR(34)&amp;CHAR(34))&amp;CHAR(34),AU22)</f>
        <v/>
      </c>
      <c r="AW22">
        <f>IF(AND(D22&lt;&gt;"",P22&lt;&gt;""),AV22&amp;IF(AV22="",""," ")&amp;D22&amp;" "&amp;CHAR(34)&amp;SUBSTITUTE(P22,CHAR(34),CHAR(34)&amp;CHAR(34))&amp;CHAR(34),AV22)</f>
        <v/>
      </c>
      <c r="AX22">
        <f>IF(AND(E22&lt;&gt;"",Q22&lt;&gt;""),AW22&amp;IF(AW22="",""," ")&amp;E22&amp;" "&amp;CHAR(34)&amp;SUBSTITUTE(Q22,CHAR(34),CHAR(34)&amp;CHAR(34))&amp;CHAR(34),AW22)</f>
        <v/>
      </c>
      <c r="AY22">
        <f>IF(AND(F22&lt;&gt;"",R22&lt;&gt;""),AX22&amp;IF(AX22="",""," ")&amp;F22&amp;" "&amp;CHAR(34)&amp;SUBSTITUTE(R22,CHAR(34),CHAR(34)&amp;CHAR(34))&amp;CHAR(34),AX22)</f>
        <v/>
      </c>
      <c r="AZ22">
        <f>IF(AND(G22&lt;&gt;"",S22&lt;&gt;""),AY22&amp;IF(AY22="",""," ")&amp;G22&amp;" "&amp;CHAR(34)&amp;SUBSTITUTE(S22,CHAR(34),CHAR(34)&amp;CHAR(34))&amp;CHAR(34),AY22)</f>
        <v/>
      </c>
      <c r="BA22">
        <f>IF(AND(H22&lt;&gt;"",T22&lt;&gt;""),AZ22&amp;IF(AZ22="",""," ")&amp;H22&amp;" "&amp;CHAR(34)&amp;SUBSTITUTE(T22,CHAR(34),CHAR(34)&amp;CHAR(34))&amp;CHAR(34),AZ22)</f>
        <v/>
      </c>
      <c r="BB22">
        <f>IF(AND(I22&lt;&gt;"",U22&lt;&gt;""),BA22&amp;IF(BA22="",""," ")&amp;I22&amp;" "&amp;CHAR(34)&amp;SUBSTITUTE(U22,CHAR(34),CHAR(34)&amp;CHAR(34))&amp;CHAR(34),BA22)</f>
        <v/>
      </c>
      <c r="BC22">
        <f>IF(AND(J22&lt;&gt;"",V22&lt;&gt;""),BB22&amp;IF(BB22="",""," ")&amp;J22&amp;" "&amp;CHAR(34)&amp;SUBSTITUTE(V22,CHAR(34),CHAR(34)&amp;CHAR(34))&amp;CHAR(34),BB22)</f>
        <v/>
      </c>
      <c r="BD22">
        <f>IF(AND(K22&lt;&gt;"",W22&lt;&gt;""),BC22&amp;IF(BC22="",""," ")&amp;K22&amp;" "&amp;CHAR(34)&amp;SUBSTITUTE(W22,CHAR(34),CHAR(34)&amp;CHAR(34))&amp;CHAR(34),BC22)</f>
        <v/>
      </c>
      <c r="BE22">
        <f>IF(AND(L22&lt;&gt;"",X22&lt;&gt;""),BD22&amp;IF(BD22="",""," ")&amp;L22&amp;" "&amp;CHAR(34)&amp;SUBSTITUTE(X22,CHAR(34),CHAR(34)&amp;CHAR(34))&amp;CHAR(34),BD22)</f>
        <v/>
      </c>
      <c r="BF22">
        <f>IF(AND(M22&lt;&gt;"",Y22&lt;&gt;""),BE22&amp;IF(BE22="",""," ")&amp;M22&amp;" "&amp;CHAR(34)&amp;SUBSTITUTE(Y22,CHAR(34),CHAR(34)&amp;CHAR(34))&amp;CHAR(34),BE22)</f>
        <v/>
      </c>
    </row>
    <row r="23" spans="1:58">
      <c r="A23">
        <f>IF(Variables!$A$24="","",Variables!$A$24)</f>
        <v/>
      </c>
      <c r="B23">
        <f>IF(Variables!$E$24="","",IF(ISNUMBER(FIND("=",TRIM(MID(SUBSTITUTE(Variables!$E$24,";",REPT(" ",200)),1,200)))),TRIM(LEFT(TRIM(MID(SUBSTITUTE(Variables!$E$24,";",REPT(" ",200)),1,200)),FIND("=",TRIM(MID(SUBSTITUTE(Variables!$E$24,";",REPT(" ",200)),1,200)))-1)),TRIM(TRIM(MID(SUBSTITUTE(Variables!$E$24,";",REPT(" ",200)),1,200)))))</f>
        <v/>
      </c>
      <c r="C23">
        <f>IF(Variables!$E$24="","",IF(ISNUMBER(FIND("=",TRIM(MID(SUBSTITUTE(Variables!$E$24,";",REPT(" ",200)),201,200)))),TRIM(LEFT(TRIM(MID(SUBSTITUTE(Variables!$E$24,";",REPT(" ",200)),201,200)),FIND("=",TRIM(MID(SUBSTITUTE(Variables!$E$24,";",REPT(" ",200)),201,200)))-1)),TRIM(TRIM(MID(SUBSTITUTE(Variables!$E$24,";",REPT(" ",200)),201,200)))))</f>
        <v/>
      </c>
      <c r="D23">
        <f>IF(Variables!$E$24="","",IF(ISNUMBER(FIND("=",TRIM(MID(SUBSTITUTE(Variables!$E$24,";",REPT(" ",200)),401,200)))),TRIM(LEFT(TRIM(MID(SUBSTITUTE(Variables!$E$24,";",REPT(" ",200)),401,200)),FIND("=",TRIM(MID(SUBSTITUTE(Variables!$E$24,";",REPT(" ",200)),401,200)))-1)),TRIM(TRIM(MID(SUBSTITUTE(Variables!$E$24,";",REPT(" ",200)),401,200)))))</f>
        <v/>
      </c>
      <c r="E23">
        <f>IF(Variables!$E$24="","",IF(ISNUMBER(FIND("=",TRIM(MID(SUBSTITUTE(Variables!$E$24,";",REPT(" ",200)),601,200)))),TRIM(LEFT(TRIM(MID(SUBSTITUTE(Variables!$E$24,";",REPT(" ",200)),601,200)),FIND("=",TRIM(MID(SUBSTITUTE(Variables!$E$24,";",REPT(" ",200)),601,200)))-1)),TRIM(TRIM(MID(SUBSTITUTE(Variables!$E$24,";",REPT(" ",200)),601,200)))))</f>
        <v/>
      </c>
      <c r="F23">
        <f>IF(Variables!$E$24="","",IF(ISNUMBER(FIND("=",TRIM(MID(SUBSTITUTE(Variables!$E$24,";",REPT(" ",200)),801,200)))),TRIM(LEFT(TRIM(MID(SUBSTITUTE(Variables!$E$24,";",REPT(" ",200)),801,200)),FIND("=",TRIM(MID(SUBSTITUTE(Variables!$E$24,";",REPT(" ",200)),801,200)))-1)),TRIM(TRIM(MID(SUBSTITUTE(Variables!$E$24,";",REPT(" ",200)),801,200)))))</f>
        <v/>
      </c>
      <c r="G23">
        <f>IF(Variables!$E$24="","",IF(ISNUMBER(FIND("=",TRIM(MID(SUBSTITUTE(Variables!$E$24,";",REPT(" ",200)),1001,200)))),TRIM(LEFT(TRIM(MID(SUBSTITUTE(Variables!$E$24,";",REPT(" ",200)),1001,200)),FIND("=",TRIM(MID(SUBSTITUTE(Variables!$E$24,";",REPT(" ",200)),1001,200)))-1)),TRIM(TRIM(MID(SUBSTITUTE(Variables!$E$24,";",REPT(" ",200)),1001,200)))))</f>
        <v/>
      </c>
      <c r="H23">
        <f>IF(Variables!$E$24="","",IF(ISNUMBER(FIND("=",TRIM(MID(SUBSTITUTE(Variables!$E$24,";",REPT(" ",200)),1201,200)))),TRIM(LEFT(TRIM(MID(SUBSTITUTE(Variables!$E$24,";",REPT(" ",200)),1201,200)),FIND("=",TRIM(MID(SUBSTITUTE(Variables!$E$24,";",REPT(" ",200)),1201,200)))-1)),TRIM(TRIM(MID(SUBSTITUTE(Variables!$E$24,";",REPT(" ",200)),1201,200)))))</f>
        <v/>
      </c>
      <c r="I23">
        <f>IF(Variables!$E$24="","",IF(ISNUMBER(FIND("=",TRIM(MID(SUBSTITUTE(Variables!$E$24,";",REPT(" ",200)),1401,200)))),TRIM(LEFT(TRIM(MID(SUBSTITUTE(Variables!$E$24,";",REPT(" ",200)),1401,200)),FIND("=",TRIM(MID(SUBSTITUTE(Variables!$E$24,";",REPT(" ",200)),1401,200)))-1)),TRIM(TRIM(MID(SUBSTITUTE(Variables!$E$24,";",REPT(" ",200)),1401,200)))))</f>
        <v/>
      </c>
      <c r="J23">
        <f>IF(Variables!$E$24="","",IF(ISNUMBER(FIND("=",TRIM(MID(SUBSTITUTE(Variables!$E$24,";",REPT(" ",200)),1601,200)))),TRIM(LEFT(TRIM(MID(SUBSTITUTE(Variables!$E$24,";",REPT(" ",200)),1601,200)),FIND("=",TRIM(MID(SUBSTITUTE(Variables!$E$24,";",REPT(" ",200)),1601,200)))-1)),TRIM(TRIM(MID(SUBSTITUTE(Variables!$E$24,";",REPT(" ",200)),1601,200)))))</f>
        <v/>
      </c>
      <c r="K23">
        <f>IF(Variables!$E$24="","",IF(ISNUMBER(FIND("=",TRIM(MID(SUBSTITUTE(Variables!$E$24,";",REPT(" ",200)),1801,200)))),TRIM(LEFT(TRIM(MID(SUBSTITUTE(Variables!$E$24,";",REPT(" ",200)),1801,200)),FIND("=",TRIM(MID(SUBSTITUTE(Variables!$E$24,";",REPT(" ",200)),1801,200)))-1)),TRIM(TRIM(MID(SUBSTITUTE(Variables!$E$24,";",REPT(" ",200)),1801,200)))))</f>
        <v/>
      </c>
      <c r="L23">
        <f>IF(Variables!$E$24="","",IF(ISNUMBER(FIND("=",TRIM(MID(SUBSTITUTE(Variables!$E$24,";",REPT(" ",200)),2001,200)))),TRIM(LEFT(TRIM(MID(SUBSTITUTE(Variables!$E$24,";",REPT(" ",200)),2001,200)),FIND("=",TRIM(MID(SUBSTITUTE(Variables!$E$24,";",REPT(" ",200)),2001,200)))-1)),TRIM(TRIM(MID(SUBSTITUTE(Variables!$E$24,";",REPT(" ",200)),2001,200)))))</f>
        <v/>
      </c>
      <c r="M23">
        <f>IF(Variables!$E$24="","",IF(ISNUMBER(FIND("=",TRIM(MID(SUBSTITUTE(Variables!$E$24,";",REPT(" ",200)),2201,200)))),TRIM(LEFT(TRIM(MID(SUBSTITUTE(Variables!$E$24,";",REPT(" ",200)),2201,200)),FIND("=",TRIM(MID(SUBSTITUTE(Variables!$E$24,";",REPT(" ",200)),2201,200)))-1)),TRIM(TRIM(MID(SUBSTITUTE(Variables!$E$24,";",REPT(" ",200)),2201,200)))))</f>
        <v/>
      </c>
      <c r="N23">
        <f>IF(Variables!$E$24="","",IF(ISNUMBER(FIND("=",TRIM(MID(SUBSTITUTE(Variables!$E$24,";",REPT(" ",200)),1,200)))),TRIM(MID(TRIM(MID(SUBSTITUTE(Variables!$E$24,";",REPT(" ",200)),1,200)),FIND("=",TRIM(MID(SUBSTITUTE(Variables!$E$24,";",REPT(" ",200)),1,200)))+1,200)),""))</f>
        <v/>
      </c>
      <c r="O23">
        <f>IF(Variables!$E$24="","",IF(ISNUMBER(FIND("=",TRIM(MID(SUBSTITUTE(Variables!$E$24,";",REPT(" ",200)),201,200)))),TRIM(MID(TRIM(MID(SUBSTITUTE(Variables!$E$24,";",REPT(" ",200)),201,200)),FIND("=",TRIM(MID(SUBSTITUTE(Variables!$E$24,";",REPT(" ",200)),201,200)))+1,200)),""))</f>
        <v/>
      </c>
      <c r="P23">
        <f>IF(Variables!$E$24="","",IF(ISNUMBER(FIND("=",TRIM(MID(SUBSTITUTE(Variables!$E$24,";",REPT(" ",200)),401,200)))),TRIM(MID(TRIM(MID(SUBSTITUTE(Variables!$E$24,";",REPT(" ",200)),401,200)),FIND("=",TRIM(MID(SUBSTITUTE(Variables!$E$24,";",REPT(" ",200)),401,200)))+1,200)),""))</f>
        <v/>
      </c>
      <c r="Q23">
        <f>IF(Variables!$E$24="","",IF(ISNUMBER(FIND("=",TRIM(MID(SUBSTITUTE(Variables!$E$24,";",REPT(" ",200)),601,200)))),TRIM(MID(TRIM(MID(SUBSTITUTE(Variables!$E$24,";",REPT(" ",200)),601,200)),FIND("=",TRIM(MID(SUBSTITUTE(Variables!$E$24,";",REPT(" ",200)),601,200)))+1,200)),""))</f>
        <v/>
      </c>
      <c r="R23">
        <f>IF(Variables!$E$24="","",IF(ISNUMBER(FIND("=",TRIM(MID(SUBSTITUTE(Variables!$E$24,";",REPT(" ",200)),801,200)))),TRIM(MID(TRIM(MID(SUBSTITUTE(Variables!$E$24,";",REPT(" ",200)),801,200)),FIND("=",TRIM(MID(SUBSTITUTE(Variables!$E$24,";",REPT(" ",200)),801,200)))+1,200)),""))</f>
        <v/>
      </c>
      <c r="S23">
        <f>IF(Variables!$E$24="","",IF(ISNUMBER(FIND("=",TRIM(MID(SUBSTITUTE(Variables!$E$24,";",REPT(" ",200)),1001,200)))),TRIM(MID(TRIM(MID(SUBSTITUTE(Variables!$E$24,";",REPT(" ",200)),1001,200)),FIND("=",TRIM(MID(SUBSTITUTE(Variables!$E$24,";",REPT(" ",200)),1001,200)))+1,200)),""))</f>
        <v/>
      </c>
      <c r="T23">
        <f>IF(Variables!$E$24="","",IF(ISNUMBER(FIND("=",TRIM(MID(SUBSTITUTE(Variables!$E$24,";",REPT(" ",200)),1201,200)))),TRIM(MID(TRIM(MID(SUBSTITUTE(Variables!$E$24,";",REPT(" ",200)),1201,200)),FIND("=",TRIM(MID(SUBSTITUTE(Variables!$E$24,";",REPT(" ",200)),1201,200)))+1,200)),""))</f>
        <v/>
      </c>
      <c r="U23">
        <f>IF(Variables!$E$24="","",IF(ISNUMBER(FIND("=",TRIM(MID(SUBSTITUTE(Variables!$E$24,";",REPT(" ",200)),1401,200)))),TRIM(MID(TRIM(MID(SUBSTITUTE(Variables!$E$24,";",REPT(" ",200)),1401,200)),FIND("=",TRIM(MID(SUBSTITUTE(Variables!$E$24,";",REPT(" ",200)),1401,200)))+1,200)),""))</f>
        <v/>
      </c>
      <c r="V23">
        <f>IF(Variables!$E$24="","",IF(ISNUMBER(FIND("=",TRIM(MID(SUBSTITUTE(Variables!$E$24,";",REPT(" ",200)),1601,200)))),TRIM(MID(TRIM(MID(SUBSTITUTE(Variables!$E$24,";",REPT(" ",200)),1601,200)),FIND("=",TRIM(MID(SUBSTITUTE(Variables!$E$24,";",REPT(" ",200)),1601,200)))+1,200)),""))</f>
        <v/>
      </c>
      <c r="W23">
        <f>IF(Variables!$E$24="","",IF(ISNUMBER(FIND("=",TRIM(MID(SUBSTITUTE(Variables!$E$24,";",REPT(" ",200)),1801,200)))),TRIM(MID(TRIM(MID(SUBSTITUTE(Variables!$E$24,";",REPT(" ",200)),1801,200)),FIND("=",TRIM(MID(SUBSTITUTE(Variables!$E$24,";",REPT(" ",200)),1801,200)))+1,200)),""))</f>
        <v/>
      </c>
      <c r="X23">
        <f>IF(Variables!$E$24="","",IF(ISNUMBER(FIND("=",TRIM(MID(SUBSTITUTE(Variables!$E$24,";",REPT(" ",200)),2001,200)))),TRIM(MID(TRIM(MID(SUBSTITUTE(Variables!$E$24,";",REPT(" ",200)),2001,200)),FIND("=",TRIM(MID(SUBSTITUTE(Variables!$E$24,";",REPT(" ",200)),2001,200)))+1,200)),""))</f>
        <v/>
      </c>
      <c r="Y23">
        <f>IF(Variables!$E$24="","",IF(ISNUMBER(FIND("=",TRIM(MID(SUBSTITUTE(Variables!$E$24,";",REPT(" ",200)),2201,200)))),TRIM(MID(TRIM(MID(SUBSTITUTE(Variables!$E$24,";",REPT(" ",200)),2201,200)),FIND("=",TRIM(MID(SUBSTITUTE(Variables!$E$24,";",REPT(" ",200)),2201,200)))+1,200)),""))</f>
        <v/>
      </c>
      <c r="Z23">
        <f>--AND(B23&lt;&gt;"",N23&lt;&gt;"")+--AND(C23&lt;&gt;"",O23&lt;&gt;"")+--AND(D23&lt;&gt;"",P23&lt;&gt;"")+--AND(E23&lt;&gt;"",Q23&lt;&gt;"")+--AND(F23&lt;&gt;"",R23&lt;&gt;"")+--AND(G23&lt;&gt;"",S23&lt;&gt;"")+--AND(H23&lt;&gt;"",T23&lt;&gt;"")+--AND(I23&lt;&gt;"",U23&lt;&gt;"")+--AND(J23&lt;&gt;"",V23&lt;&gt;"")+--AND(K23&lt;&gt;"",W23&lt;&gt;"")+--AND(L23&lt;&gt;"",X23&lt;&gt;"")+--AND(M23&lt;&gt;"",Y23&lt;&gt;"")</f>
        <v>0.0</v>
      </c>
      <c r="AA23">
        <f>AT23</f>
        <v/>
      </c>
      <c r="AB23">
        <f>BF23</f>
        <v/>
      </c>
      <c r="AC23">
        <f>IF(Variables!$F$24="","",IF(ISNUMBER(FIND("=",TRIM(MID(SUBSTITUTE(Variables!$F$24,";",REPT(" ",200)),1,200)))),TRIM(LEFT(TRIM(MID(SUBSTITUTE(Variables!$F$24,";",REPT(" ",200)),1,200)),FIND("=",TRIM(MID(SUBSTITUTE(Variables!$F$24,";",REPT(" ",200)),1,200)))-1)),TRIM(TRIM(MID(SUBSTITUTE(Variables!$F$24,";",REPT(" ",200)),1,200)))))</f>
        <v/>
      </c>
      <c r="AD23">
        <f>IF(Variables!$F$24="","",IF(ISNUMBER(FIND("=",TRIM(MID(SUBSTITUTE(Variables!$F$24,";",REPT(" ",200)),201,200)))),TRIM(LEFT(TRIM(MID(SUBSTITUTE(Variables!$F$24,";",REPT(" ",200)),201,200)),FIND("=",TRIM(MID(SUBSTITUTE(Variables!$F$24,";",REPT(" ",200)),201,200)))-1)),TRIM(TRIM(MID(SUBSTITUTE(Variables!$F$24,";",REPT(" ",200)),201,200)))))</f>
        <v/>
      </c>
      <c r="AE23">
        <f>IF(Variables!$F$24="","",IF(ISNUMBER(FIND("=",TRIM(MID(SUBSTITUTE(Variables!$F$24,";",REPT(" ",200)),401,200)))),TRIM(LEFT(TRIM(MID(SUBSTITUTE(Variables!$F$24,";",REPT(" ",200)),401,200)),FIND("=",TRIM(MID(SUBSTITUTE(Variables!$F$24,";",REPT(" ",200)),401,200)))-1)),TRIM(TRIM(MID(SUBSTITUTE(Variables!$F$24,";",REPT(" ",200)),401,200)))))</f>
        <v/>
      </c>
      <c r="AF23">
        <f>IF(Variables!$F$24="","",IF(ISNUMBER(FIND("=",TRIM(MID(SUBSTITUTE(Variables!$F$24,";",REPT(" ",200)),601,200)))),TRIM(LEFT(TRIM(MID(SUBSTITUTE(Variables!$F$24,";",REPT(" ",200)),601,200)),FIND("=",TRIM(MID(SUBSTITUTE(Variables!$F$24,";",REPT(" ",200)),601,200)))-1)),TRIM(TRIM(MID(SUBSTITUTE(Variables!$F$24,";",REPT(" ",200)),601,200)))))</f>
        <v/>
      </c>
      <c r="AG23">
        <f>""&amp;IF(AC23="","",IF(""="","",", ")&amp;AC23)&amp;IF(AD23="","",IF(""&amp;IF(AC23="","",IF(""="","",", ")&amp;AC23)="","",", ")&amp;AD23)&amp;IF(AE23="","",IF(""&amp;IF(AC23="","",IF(""="","",", ")&amp;AC23)&amp;IF(AD23="","",IF(""&amp;IF(AC23="","",IF(""="","",", ")&amp;AC23)="","",", ")&amp;AD23)="","",", ")&amp;AE23)&amp;IF(AF23="","",IF(""&amp;IF(AC23="","",IF(""="","",", ")&amp;AC23)&amp;IF(AD23="","",IF(""&amp;IF(AC23="","",IF(""="","",", ")&amp;AC23)="","",", ")&amp;AD23)&amp;IF(AE23="","",IF(""&amp;IF(AC23="","",IF(""="","",", ")&amp;AC23)&amp;IF(AD23="","",IF(""&amp;IF(AC23="","",IF(""="","",", ")&amp;AC23)="","",", ")&amp;AD23)="","",", ")&amp;AE23)="","",", ")&amp;AF23)</f>
        <v/>
      </c>
      <c r="AH23">
        <f>""&amp;IF(AC23="","",IF(""="","",", ")&amp;AC23)&amp;IF(AD23="","",IF(""&amp;IF(AC23="","",IF(""="","",", ")&amp;AC23)="","",", ")&amp;AD23)&amp;IF(AE23="","",IF(""&amp;IF(AC23="","",IF(""="","",", ")&amp;AC23)&amp;IF(AD23="","",IF(""&amp;IF(AC23="","",IF(""="","",", ")&amp;AC23)="","",", ")&amp;AD23)="","",", ")&amp;AE23)&amp;IF(AF23="","",IF(""&amp;IF(AC23="","",IF(""="","",", ")&amp;AC23)&amp;IF(AD23="","",IF(""&amp;IF(AC23="","",IF(""="","",", ")&amp;AC23)="","",", ")&amp;AD23)&amp;IF(AE23="","",IF(""&amp;IF(AC23="","",IF(""="","",", ")&amp;AC23)&amp;IF(AD23="","",IF(""&amp;IF(AC23="","",IF(""="","",", ")&amp;AC23)="","",", ")&amp;AD23)="","",", ")&amp;AE23)="","",", ")&amp;AF23)</f>
        <v/>
      </c>
      <c r="AI23">
        <f>IF(AND(B23&lt;&gt;"",N23&lt;&gt;""),""&amp;IF(""="","",", ")&amp;CHAR(34)&amp;SUBSTITUTE(N23,CHAR(34),"\"&amp;CHAR(34))&amp;CHAR(34)&amp;" = "&amp;B23,"")</f>
        <v/>
      </c>
      <c r="AJ23">
        <f>IF(AND(C23&lt;&gt;"",O23&lt;&gt;""),AI23&amp;IF(AI23="","",", ")&amp;CHAR(34)&amp;SUBSTITUTE(O23,CHAR(34),"\"&amp;CHAR(34))&amp;CHAR(34)&amp;" = "&amp;C23,AI23)</f>
        <v/>
      </c>
      <c r="AK23">
        <f>IF(AND(D23&lt;&gt;"",P23&lt;&gt;""),AJ23&amp;IF(AJ23="","",", ")&amp;CHAR(34)&amp;SUBSTITUTE(P23,CHAR(34),"\"&amp;CHAR(34))&amp;CHAR(34)&amp;" = "&amp;D23,AJ23)</f>
        <v/>
      </c>
      <c r="AL23">
        <f>IF(AND(E23&lt;&gt;"",Q23&lt;&gt;""),AK23&amp;IF(AK23="","",", ")&amp;CHAR(34)&amp;SUBSTITUTE(Q23,CHAR(34),"\"&amp;CHAR(34))&amp;CHAR(34)&amp;" = "&amp;E23,AK23)</f>
        <v/>
      </c>
      <c r="AM23">
        <f>IF(AND(F23&lt;&gt;"",R23&lt;&gt;""),AL23&amp;IF(AL23="","",", ")&amp;CHAR(34)&amp;SUBSTITUTE(R23,CHAR(34),"\"&amp;CHAR(34))&amp;CHAR(34)&amp;" = "&amp;F23,AL23)</f>
        <v/>
      </c>
      <c r="AN23">
        <f>IF(AND(G23&lt;&gt;"",S23&lt;&gt;""),AM23&amp;IF(AM23="","",", ")&amp;CHAR(34)&amp;SUBSTITUTE(S23,CHAR(34),"\"&amp;CHAR(34))&amp;CHAR(34)&amp;" = "&amp;G23,AM23)</f>
        <v/>
      </c>
      <c r="AO23">
        <f>IF(AND(H23&lt;&gt;"",T23&lt;&gt;""),AN23&amp;IF(AN23="","",", ")&amp;CHAR(34)&amp;SUBSTITUTE(T23,CHAR(34),"\"&amp;CHAR(34))&amp;CHAR(34)&amp;" = "&amp;H23,AN23)</f>
        <v/>
      </c>
      <c r="AP23">
        <f>IF(AND(I23&lt;&gt;"",U23&lt;&gt;""),AO23&amp;IF(AO23="","",", ")&amp;CHAR(34)&amp;SUBSTITUTE(U23,CHAR(34),"\"&amp;CHAR(34))&amp;CHAR(34)&amp;" = "&amp;I23,AO23)</f>
        <v/>
      </c>
      <c r="AQ23">
        <f>IF(AND(J23&lt;&gt;"",V23&lt;&gt;""),AP23&amp;IF(AP23="","",", ")&amp;CHAR(34)&amp;SUBSTITUTE(V23,CHAR(34),"\"&amp;CHAR(34))&amp;CHAR(34)&amp;" = "&amp;J23,AP23)</f>
        <v/>
      </c>
      <c r="AR23">
        <f>IF(AND(K23&lt;&gt;"",W23&lt;&gt;""),AQ23&amp;IF(AQ23="","",", ")&amp;CHAR(34)&amp;SUBSTITUTE(W23,CHAR(34),"\"&amp;CHAR(34))&amp;CHAR(34)&amp;" = "&amp;K23,AQ23)</f>
        <v/>
      </c>
      <c r="AS23">
        <f>IF(AND(L23&lt;&gt;"",X23&lt;&gt;""),AR23&amp;IF(AR23="","",", ")&amp;CHAR(34)&amp;SUBSTITUTE(X23,CHAR(34),"\"&amp;CHAR(34))&amp;CHAR(34)&amp;" = "&amp;L23,AR23)</f>
        <v/>
      </c>
      <c r="AT23">
        <f>IF(AND(M23&lt;&gt;"",Y23&lt;&gt;""),AS23&amp;IF(AS23="","",", ")&amp;CHAR(34)&amp;SUBSTITUTE(Y23,CHAR(34),"\"&amp;CHAR(34))&amp;CHAR(34)&amp;" = "&amp;M23,AS23)</f>
        <v/>
      </c>
      <c r="AU23">
        <f>IF(AND(B23&lt;&gt;"",N23&lt;&gt;""),""&amp;IF(""="",""," ")&amp;B23&amp;" "&amp;CHAR(34)&amp;SUBSTITUTE(N23,CHAR(34),CHAR(34)&amp;CHAR(34))&amp;CHAR(34),"")</f>
        <v/>
      </c>
      <c r="AV23">
        <f>IF(AND(C23&lt;&gt;"",O23&lt;&gt;""),AU23&amp;IF(AU23="",""," ")&amp;C23&amp;" "&amp;CHAR(34)&amp;SUBSTITUTE(O23,CHAR(34),CHAR(34)&amp;CHAR(34))&amp;CHAR(34),AU23)</f>
        <v/>
      </c>
      <c r="AW23">
        <f>IF(AND(D23&lt;&gt;"",P23&lt;&gt;""),AV23&amp;IF(AV23="",""," ")&amp;D23&amp;" "&amp;CHAR(34)&amp;SUBSTITUTE(P23,CHAR(34),CHAR(34)&amp;CHAR(34))&amp;CHAR(34),AV23)</f>
        <v/>
      </c>
      <c r="AX23">
        <f>IF(AND(E23&lt;&gt;"",Q23&lt;&gt;""),AW23&amp;IF(AW23="",""," ")&amp;E23&amp;" "&amp;CHAR(34)&amp;SUBSTITUTE(Q23,CHAR(34),CHAR(34)&amp;CHAR(34))&amp;CHAR(34),AW23)</f>
        <v/>
      </c>
      <c r="AY23">
        <f>IF(AND(F23&lt;&gt;"",R23&lt;&gt;""),AX23&amp;IF(AX23="",""," ")&amp;F23&amp;" "&amp;CHAR(34)&amp;SUBSTITUTE(R23,CHAR(34),CHAR(34)&amp;CHAR(34))&amp;CHAR(34),AX23)</f>
        <v/>
      </c>
      <c r="AZ23">
        <f>IF(AND(G23&lt;&gt;"",S23&lt;&gt;""),AY23&amp;IF(AY23="",""," ")&amp;G23&amp;" "&amp;CHAR(34)&amp;SUBSTITUTE(S23,CHAR(34),CHAR(34)&amp;CHAR(34))&amp;CHAR(34),AY23)</f>
        <v/>
      </c>
      <c r="BA23">
        <f>IF(AND(H23&lt;&gt;"",T23&lt;&gt;""),AZ23&amp;IF(AZ23="",""," ")&amp;H23&amp;" "&amp;CHAR(34)&amp;SUBSTITUTE(T23,CHAR(34),CHAR(34)&amp;CHAR(34))&amp;CHAR(34),AZ23)</f>
        <v/>
      </c>
      <c r="BB23">
        <f>IF(AND(I23&lt;&gt;"",U23&lt;&gt;""),BA23&amp;IF(BA23="",""," ")&amp;I23&amp;" "&amp;CHAR(34)&amp;SUBSTITUTE(U23,CHAR(34),CHAR(34)&amp;CHAR(34))&amp;CHAR(34),BA23)</f>
        <v/>
      </c>
      <c r="BC23">
        <f>IF(AND(J23&lt;&gt;"",V23&lt;&gt;""),BB23&amp;IF(BB23="",""," ")&amp;J23&amp;" "&amp;CHAR(34)&amp;SUBSTITUTE(V23,CHAR(34),CHAR(34)&amp;CHAR(34))&amp;CHAR(34),BB23)</f>
        <v/>
      </c>
      <c r="BD23">
        <f>IF(AND(K23&lt;&gt;"",W23&lt;&gt;""),BC23&amp;IF(BC23="",""," ")&amp;K23&amp;" "&amp;CHAR(34)&amp;SUBSTITUTE(W23,CHAR(34),CHAR(34)&amp;CHAR(34))&amp;CHAR(34),BC23)</f>
        <v/>
      </c>
      <c r="BE23">
        <f>IF(AND(L23&lt;&gt;"",X23&lt;&gt;""),BD23&amp;IF(BD23="",""," ")&amp;L23&amp;" "&amp;CHAR(34)&amp;SUBSTITUTE(X23,CHAR(34),CHAR(34)&amp;CHAR(34))&amp;CHAR(34),BD23)</f>
        <v/>
      </c>
      <c r="BF23">
        <f>IF(AND(M23&lt;&gt;"",Y23&lt;&gt;""),BE23&amp;IF(BE23="",""," ")&amp;M23&amp;" "&amp;CHAR(34)&amp;SUBSTITUTE(Y23,CHAR(34),CHAR(34)&amp;CHAR(34))&amp;CHAR(34),BE23)</f>
        <v/>
      </c>
    </row>
    <row r="24" spans="1:58">
      <c r="A24">
        <f>IF(Variables!$A$25="","",Variables!$A$25)</f>
        <v/>
      </c>
      <c r="B24">
        <f>IF(Variables!$E$25="","",IF(ISNUMBER(FIND("=",TRIM(MID(SUBSTITUTE(Variables!$E$25,";",REPT(" ",200)),1,200)))),TRIM(LEFT(TRIM(MID(SUBSTITUTE(Variables!$E$25,";",REPT(" ",200)),1,200)),FIND("=",TRIM(MID(SUBSTITUTE(Variables!$E$25,";",REPT(" ",200)),1,200)))-1)),TRIM(TRIM(MID(SUBSTITUTE(Variables!$E$25,";",REPT(" ",200)),1,200)))))</f>
        <v/>
      </c>
      <c r="C24">
        <f>IF(Variables!$E$25="","",IF(ISNUMBER(FIND("=",TRIM(MID(SUBSTITUTE(Variables!$E$25,";",REPT(" ",200)),201,200)))),TRIM(LEFT(TRIM(MID(SUBSTITUTE(Variables!$E$25,";",REPT(" ",200)),201,200)),FIND("=",TRIM(MID(SUBSTITUTE(Variables!$E$25,";",REPT(" ",200)),201,200)))-1)),TRIM(TRIM(MID(SUBSTITUTE(Variables!$E$25,";",REPT(" ",200)),201,200)))))</f>
        <v/>
      </c>
      <c r="D24">
        <f>IF(Variables!$E$25="","",IF(ISNUMBER(FIND("=",TRIM(MID(SUBSTITUTE(Variables!$E$25,";",REPT(" ",200)),401,200)))),TRIM(LEFT(TRIM(MID(SUBSTITUTE(Variables!$E$25,";",REPT(" ",200)),401,200)),FIND("=",TRIM(MID(SUBSTITUTE(Variables!$E$25,";",REPT(" ",200)),401,200)))-1)),TRIM(TRIM(MID(SUBSTITUTE(Variables!$E$25,";",REPT(" ",200)),401,200)))))</f>
        <v/>
      </c>
      <c r="E24">
        <f>IF(Variables!$E$25="","",IF(ISNUMBER(FIND("=",TRIM(MID(SUBSTITUTE(Variables!$E$25,";",REPT(" ",200)),601,200)))),TRIM(LEFT(TRIM(MID(SUBSTITUTE(Variables!$E$25,";",REPT(" ",200)),601,200)),FIND("=",TRIM(MID(SUBSTITUTE(Variables!$E$25,";",REPT(" ",200)),601,200)))-1)),TRIM(TRIM(MID(SUBSTITUTE(Variables!$E$25,";",REPT(" ",200)),601,200)))))</f>
        <v/>
      </c>
      <c r="F24">
        <f>IF(Variables!$E$25="","",IF(ISNUMBER(FIND("=",TRIM(MID(SUBSTITUTE(Variables!$E$25,";",REPT(" ",200)),801,200)))),TRIM(LEFT(TRIM(MID(SUBSTITUTE(Variables!$E$25,";",REPT(" ",200)),801,200)),FIND("=",TRIM(MID(SUBSTITUTE(Variables!$E$25,";",REPT(" ",200)),801,200)))-1)),TRIM(TRIM(MID(SUBSTITUTE(Variables!$E$25,";",REPT(" ",200)),801,200)))))</f>
        <v/>
      </c>
      <c r="G24">
        <f>IF(Variables!$E$25="","",IF(ISNUMBER(FIND("=",TRIM(MID(SUBSTITUTE(Variables!$E$25,";",REPT(" ",200)),1001,200)))),TRIM(LEFT(TRIM(MID(SUBSTITUTE(Variables!$E$25,";",REPT(" ",200)),1001,200)),FIND("=",TRIM(MID(SUBSTITUTE(Variables!$E$25,";",REPT(" ",200)),1001,200)))-1)),TRIM(TRIM(MID(SUBSTITUTE(Variables!$E$25,";",REPT(" ",200)),1001,200)))))</f>
        <v/>
      </c>
      <c r="H24">
        <f>IF(Variables!$E$25="","",IF(ISNUMBER(FIND("=",TRIM(MID(SUBSTITUTE(Variables!$E$25,";",REPT(" ",200)),1201,200)))),TRIM(LEFT(TRIM(MID(SUBSTITUTE(Variables!$E$25,";",REPT(" ",200)),1201,200)),FIND("=",TRIM(MID(SUBSTITUTE(Variables!$E$25,";",REPT(" ",200)),1201,200)))-1)),TRIM(TRIM(MID(SUBSTITUTE(Variables!$E$25,";",REPT(" ",200)),1201,200)))))</f>
        <v/>
      </c>
      <c r="I24">
        <f>IF(Variables!$E$25="","",IF(ISNUMBER(FIND("=",TRIM(MID(SUBSTITUTE(Variables!$E$25,";",REPT(" ",200)),1401,200)))),TRIM(LEFT(TRIM(MID(SUBSTITUTE(Variables!$E$25,";",REPT(" ",200)),1401,200)),FIND("=",TRIM(MID(SUBSTITUTE(Variables!$E$25,";",REPT(" ",200)),1401,200)))-1)),TRIM(TRIM(MID(SUBSTITUTE(Variables!$E$25,";",REPT(" ",200)),1401,200)))))</f>
        <v/>
      </c>
      <c r="J24">
        <f>IF(Variables!$E$25="","",IF(ISNUMBER(FIND("=",TRIM(MID(SUBSTITUTE(Variables!$E$25,";",REPT(" ",200)),1601,200)))),TRIM(LEFT(TRIM(MID(SUBSTITUTE(Variables!$E$25,";",REPT(" ",200)),1601,200)),FIND("=",TRIM(MID(SUBSTITUTE(Variables!$E$25,";",REPT(" ",200)),1601,200)))-1)),TRIM(TRIM(MID(SUBSTITUTE(Variables!$E$25,";",REPT(" ",200)),1601,200)))))</f>
        <v/>
      </c>
      <c r="K24">
        <f>IF(Variables!$E$25="","",IF(ISNUMBER(FIND("=",TRIM(MID(SUBSTITUTE(Variables!$E$25,";",REPT(" ",200)),1801,200)))),TRIM(LEFT(TRIM(MID(SUBSTITUTE(Variables!$E$25,";",REPT(" ",200)),1801,200)),FIND("=",TRIM(MID(SUBSTITUTE(Variables!$E$25,";",REPT(" ",200)),1801,200)))-1)),TRIM(TRIM(MID(SUBSTITUTE(Variables!$E$25,";",REPT(" ",200)),1801,200)))))</f>
        <v/>
      </c>
      <c r="L24">
        <f>IF(Variables!$E$25="","",IF(ISNUMBER(FIND("=",TRIM(MID(SUBSTITUTE(Variables!$E$25,";",REPT(" ",200)),2001,200)))),TRIM(LEFT(TRIM(MID(SUBSTITUTE(Variables!$E$25,";",REPT(" ",200)),2001,200)),FIND("=",TRIM(MID(SUBSTITUTE(Variables!$E$25,";",REPT(" ",200)),2001,200)))-1)),TRIM(TRIM(MID(SUBSTITUTE(Variables!$E$25,";",REPT(" ",200)),2001,200)))))</f>
        <v/>
      </c>
      <c r="M24">
        <f>IF(Variables!$E$25="","",IF(ISNUMBER(FIND("=",TRIM(MID(SUBSTITUTE(Variables!$E$25,";",REPT(" ",200)),2201,200)))),TRIM(LEFT(TRIM(MID(SUBSTITUTE(Variables!$E$25,";",REPT(" ",200)),2201,200)),FIND("=",TRIM(MID(SUBSTITUTE(Variables!$E$25,";",REPT(" ",200)),2201,200)))-1)),TRIM(TRIM(MID(SUBSTITUTE(Variables!$E$25,";",REPT(" ",200)),2201,200)))))</f>
        <v/>
      </c>
      <c r="N24">
        <f>IF(Variables!$E$25="","",IF(ISNUMBER(FIND("=",TRIM(MID(SUBSTITUTE(Variables!$E$25,";",REPT(" ",200)),1,200)))),TRIM(MID(TRIM(MID(SUBSTITUTE(Variables!$E$25,";",REPT(" ",200)),1,200)),FIND("=",TRIM(MID(SUBSTITUTE(Variables!$E$25,";",REPT(" ",200)),1,200)))+1,200)),""))</f>
        <v/>
      </c>
      <c r="O24">
        <f>IF(Variables!$E$25="","",IF(ISNUMBER(FIND("=",TRIM(MID(SUBSTITUTE(Variables!$E$25,";",REPT(" ",200)),201,200)))),TRIM(MID(TRIM(MID(SUBSTITUTE(Variables!$E$25,";",REPT(" ",200)),201,200)),FIND("=",TRIM(MID(SUBSTITUTE(Variables!$E$25,";",REPT(" ",200)),201,200)))+1,200)),""))</f>
        <v/>
      </c>
      <c r="P24">
        <f>IF(Variables!$E$25="","",IF(ISNUMBER(FIND("=",TRIM(MID(SUBSTITUTE(Variables!$E$25,";",REPT(" ",200)),401,200)))),TRIM(MID(TRIM(MID(SUBSTITUTE(Variables!$E$25,";",REPT(" ",200)),401,200)),FIND("=",TRIM(MID(SUBSTITUTE(Variables!$E$25,";",REPT(" ",200)),401,200)))+1,200)),""))</f>
        <v/>
      </c>
      <c r="Q24">
        <f>IF(Variables!$E$25="","",IF(ISNUMBER(FIND("=",TRIM(MID(SUBSTITUTE(Variables!$E$25,";",REPT(" ",200)),601,200)))),TRIM(MID(TRIM(MID(SUBSTITUTE(Variables!$E$25,";",REPT(" ",200)),601,200)),FIND("=",TRIM(MID(SUBSTITUTE(Variables!$E$25,";",REPT(" ",200)),601,200)))+1,200)),""))</f>
        <v/>
      </c>
      <c r="R24">
        <f>IF(Variables!$E$25="","",IF(ISNUMBER(FIND("=",TRIM(MID(SUBSTITUTE(Variables!$E$25,";",REPT(" ",200)),801,200)))),TRIM(MID(TRIM(MID(SUBSTITUTE(Variables!$E$25,";",REPT(" ",200)),801,200)),FIND("=",TRIM(MID(SUBSTITUTE(Variables!$E$25,";",REPT(" ",200)),801,200)))+1,200)),""))</f>
        <v/>
      </c>
      <c r="S24">
        <f>IF(Variables!$E$25="","",IF(ISNUMBER(FIND("=",TRIM(MID(SUBSTITUTE(Variables!$E$25,";",REPT(" ",200)),1001,200)))),TRIM(MID(TRIM(MID(SUBSTITUTE(Variables!$E$25,";",REPT(" ",200)),1001,200)),FIND("=",TRIM(MID(SUBSTITUTE(Variables!$E$25,";",REPT(" ",200)),1001,200)))+1,200)),""))</f>
        <v/>
      </c>
      <c r="T24">
        <f>IF(Variables!$E$25="","",IF(ISNUMBER(FIND("=",TRIM(MID(SUBSTITUTE(Variables!$E$25,";",REPT(" ",200)),1201,200)))),TRIM(MID(TRIM(MID(SUBSTITUTE(Variables!$E$25,";",REPT(" ",200)),1201,200)),FIND("=",TRIM(MID(SUBSTITUTE(Variables!$E$25,";",REPT(" ",200)),1201,200)))+1,200)),""))</f>
        <v/>
      </c>
      <c r="U24">
        <f>IF(Variables!$E$25="","",IF(ISNUMBER(FIND("=",TRIM(MID(SUBSTITUTE(Variables!$E$25,";",REPT(" ",200)),1401,200)))),TRIM(MID(TRIM(MID(SUBSTITUTE(Variables!$E$25,";",REPT(" ",200)),1401,200)),FIND("=",TRIM(MID(SUBSTITUTE(Variables!$E$25,";",REPT(" ",200)),1401,200)))+1,200)),""))</f>
        <v/>
      </c>
      <c r="V24">
        <f>IF(Variables!$E$25="","",IF(ISNUMBER(FIND("=",TRIM(MID(SUBSTITUTE(Variables!$E$25,";",REPT(" ",200)),1601,200)))),TRIM(MID(TRIM(MID(SUBSTITUTE(Variables!$E$25,";",REPT(" ",200)),1601,200)),FIND("=",TRIM(MID(SUBSTITUTE(Variables!$E$25,";",REPT(" ",200)),1601,200)))+1,200)),""))</f>
        <v/>
      </c>
      <c r="W24">
        <f>IF(Variables!$E$25="","",IF(ISNUMBER(FIND("=",TRIM(MID(SUBSTITUTE(Variables!$E$25,";",REPT(" ",200)),1801,200)))),TRIM(MID(TRIM(MID(SUBSTITUTE(Variables!$E$25,";",REPT(" ",200)),1801,200)),FIND("=",TRIM(MID(SUBSTITUTE(Variables!$E$25,";",REPT(" ",200)),1801,200)))+1,200)),""))</f>
        <v/>
      </c>
      <c r="X24">
        <f>IF(Variables!$E$25="","",IF(ISNUMBER(FIND("=",TRIM(MID(SUBSTITUTE(Variables!$E$25,";",REPT(" ",200)),2001,200)))),TRIM(MID(TRIM(MID(SUBSTITUTE(Variables!$E$25,";",REPT(" ",200)),2001,200)),FIND("=",TRIM(MID(SUBSTITUTE(Variables!$E$25,";",REPT(" ",200)),2001,200)))+1,200)),""))</f>
        <v/>
      </c>
      <c r="Y24">
        <f>IF(Variables!$E$25="","",IF(ISNUMBER(FIND("=",TRIM(MID(SUBSTITUTE(Variables!$E$25,";",REPT(" ",200)),2201,200)))),TRIM(MID(TRIM(MID(SUBSTITUTE(Variables!$E$25,";",REPT(" ",200)),2201,200)),FIND("=",TRIM(MID(SUBSTITUTE(Variables!$E$25,";",REPT(" ",200)),2201,200)))+1,200)),""))</f>
        <v/>
      </c>
      <c r="Z24">
        <f>--AND(B24&lt;&gt;"",N24&lt;&gt;"")+--AND(C24&lt;&gt;"",O24&lt;&gt;"")+--AND(D24&lt;&gt;"",P24&lt;&gt;"")+--AND(E24&lt;&gt;"",Q24&lt;&gt;"")+--AND(F24&lt;&gt;"",R24&lt;&gt;"")+--AND(G24&lt;&gt;"",S24&lt;&gt;"")+--AND(H24&lt;&gt;"",T24&lt;&gt;"")+--AND(I24&lt;&gt;"",U24&lt;&gt;"")+--AND(J24&lt;&gt;"",V24&lt;&gt;"")+--AND(K24&lt;&gt;"",W24&lt;&gt;"")+--AND(L24&lt;&gt;"",X24&lt;&gt;"")+--AND(M24&lt;&gt;"",Y24&lt;&gt;"")</f>
        <v>0.0</v>
      </c>
      <c r="AA24">
        <f>AT24</f>
        <v/>
      </c>
      <c r="AB24">
        <f>BF24</f>
        <v/>
      </c>
      <c r="AC24">
        <f>IF(Variables!$F$25="","",IF(ISNUMBER(FIND("=",TRIM(MID(SUBSTITUTE(Variables!$F$25,";",REPT(" ",200)),1,200)))),TRIM(LEFT(TRIM(MID(SUBSTITUTE(Variables!$F$25,";",REPT(" ",200)),1,200)),FIND("=",TRIM(MID(SUBSTITUTE(Variables!$F$25,";",REPT(" ",200)),1,200)))-1)),TRIM(TRIM(MID(SUBSTITUTE(Variables!$F$25,";",REPT(" ",200)),1,200)))))</f>
        <v/>
      </c>
      <c r="AD24">
        <f>IF(Variables!$F$25="","",IF(ISNUMBER(FIND("=",TRIM(MID(SUBSTITUTE(Variables!$F$25,";",REPT(" ",200)),201,200)))),TRIM(LEFT(TRIM(MID(SUBSTITUTE(Variables!$F$25,";",REPT(" ",200)),201,200)),FIND("=",TRIM(MID(SUBSTITUTE(Variables!$F$25,";",REPT(" ",200)),201,200)))-1)),TRIM(TRIM(MID(SUBSTITUTE(Variables!$F$25,";",REPT(" ",200)),201,200)))))</f>
        <v/>
      </c>
      <c r="AE24">
        <f>IF(Variables!$F$25="","",IF(ISNUMBER(FIND("=",TRIM(MID(SUBSTITUTE(Variables!$F$25,";",REPT(" ",200)),401,200)))),TRIM(LEFT(TRIM(MID(SUBSTITUTE(Variables!$F$25,";",REPT(" ",200)),401,200)),FIND("=",TRIM(MID(SUBSTITUTE(Variables!$F$25,";",REPT(" ",200)),401,200)))-1)),TRIM(TRIM(MID(SUBSTITUTE(Variables!$F$25,";",REPT(" ",200)),401,200)))))</f>
        <v/>
      </c>
      <c r="AF24">
        <f>IF(Variables!$F$25="","",IF(ISNUMBER(FIND("=",TRIM(MID(SUBSTITUTE(Variables!$F$25,";",REPT(" ",200)),601,200)))),TRIM(LEFT(TRIM(MID(SUBSTITUTE(Variables!$F$25,";",REPT(" ",200)),601,200)),FIND("=",TRIM(MID(SUBSTITUTE(Variables!$F$25,";",REPT(" ",200)),601,200)))-1)),TRIM(TRIM(MID(SUBSTITUTE(Variables!$F$25,";",REPT(" ",200)),601,200)))))</f>
        <v/>
      </c>
      <c r="AG24">
        <f>""&amp;IF(AC24="","",IF(""="","",", ")&amp;AC24)&amp;IF(AD24="","",IF(""&amp;IF(AC24="","",IF(""="","",", ")&amp;AC24)="","",", ")&amp;AD24)&amp;IF(AE24="","",IF(""&amp;IF(AC24="","",IF(""="","",", ")&amp;AC24)&amp;IF(AD24="","",IF(""&amp;IF(AC24="","",IF(""="","",", ")&amp;AC24)="","",", ")&amp;AD24)="","",", ")&amp;AE24)&amp;IF(AF24="","",IF(""&amp;IF(AC24="","",IF(""="","",", ")&amp;AC24)&amp;IF(AD24="","",IF(""&amp;IF(AC24="","",IF(""="","",", ")&amp;AC24)="","",", ")&amp;AD24)&amp;IF(AE24="","",IF(""&amp;IF(AC24="","",IF(""="","",", ")&amp;AC24)&amp;IF(AD24="","",IF(""&amp;IF(AC24="","",IF(""="","",", ")&amp;AC24)="","",", ")&amp;AD24)="","",", ")&amp;AE24)="","",", ")&amp;AF24)</f>
        <v/>
      </c>
      <c r="AH24">
        <f>""&amp;IF(AC24="","",IF(""="","",", ")&amp;AC24)&amp;IF(AD24="","",IF(""&amp;IF(AC24="","",IF(""="","",", ")&amp;AC24)="","",", ")&amp;AD24)&amp;IF(AE24="","",IF(""&amp;IF(AC24="","",IF(""="","",", ")&amp;AC24)&amp;IF(AD24="","",IF(""&amp;IF(AC24="","",IF(""="","",", ")&amp;AC24)="","",", ")&amp;AD24)="","",", ")&amp;AE24)&amp;IF(AF24="","",IF(""&amp;IF(AC24="","",IF(""="","",", ")&amp;AC24)&amp;IF(AD24="","",IF(""&amp;IF(AC24="","",IF(""="","",", ")&amp;AC24)="","",", ")&amp;AD24)&amp;IF(AE24="","",IF(""&amp;IF(AC24="","",IF(""="","",", ")&amp;AC24)&amp;IF(AD24="","",IF(""&amp;IF(AC24="","",IF(""="","",", ")&amp;AC24)="","",", ")&amp;AD24)="","",", ")&amp;AE24)="","",", ")&amp;AF24)</f>
        <v/>
      </c>
      <c r="AI24">
        <f>IF(AND(B24&lt;&gt;"",N24&lt;&gt;""),""&amp;IF(""="","",", ")&amp;CHAR(34)&amp;SUBSTITUTE(N24,CHAR(34),"\"&amp;CHAR(34))&amp;CHAR(34)&amp;" = "&amp;B24,"")</f>
        <v/>
      </c>
      <c r="AJ24">
        <f>IF(AND(C24&lt;&gt;"",O24&lt;&gt;""),AI24&amp;IF(AI24="","",", ")&amp;CHAR(34)&amp;SUBSTITUTE(O24,CHAR(34),"\"&amp;CHAR(34))&amp;CHAR(34)&amp;" = "&amp;C24,AI24)</f>
        <v/>
      </c>
      <c r="AK24">
        <f>IF(AND(D24&lt;&gt;"",P24&lt;&gt;""),AJ24&amp;IF(AJ24="","",", ")&amp;CHAR(34)&amp;SUBSTITUTE(P24,CHAR(34),"\"&amp;CHAR(34))&amp;CHAR(34)&amp;" = "&amp;D24,AJ24)</f>
        <v/>
      </c>
      <c r="AL24">
        <f>IF(AND(E24&lt;&gt;"",Q24&lt;&gt;""),AK24&amp;IF(AK24="","",", ")&amp;CHAR(34)&amp;SUBSTITUTE(Q24,CHAR(34),"\"&amp;CHAR(34))&amp;CHAR(34)&amp;" = "&amp;E24,AK24)</f>
        <v/>
      </c>
      <c r="AM24">
        <f>IF(AND(F24&lt;&gt;"",R24&lt;&gt;""),AL24&amp;IF(AL24="","",", ")&amp;CHAR(34)&amp;SUBSTITUTE(R24,CHAR(34),"\"&amp;CHAR(34))&amp;CHAR(34)&amp;" = "&amp;F24,AL24)</f>
        <v/>
      </c>
      <c r="AN24">
        <f>IF(AND(G24&lt;&gt;"",S24&lt;&gt;""),AM24&amp;IF(AM24="","",", ")&amp;CHAR(34)&amp;SUBSTITUTE(S24,CHAR(34),"\"&amp;CHAR(34))&amp;CHAR(34)&amp;" = "&amp;G24,AM24)</f>
        <v/>
      </c>
      <c r="AO24">
        <f>IF(AND(H24&lt;&gt;"",T24&lt;&gt;""),AN24&amp;IF(AN24="","",", ")&amp;CHAR(34)&amp;SUBSTITUTE(T24,CHAR(34),"\"&amp;CHAR(34))&amp;CHAR(34)&amp;" = "&amp;H24,AN24)</f>
        <v/>
      </c>
      <c r="AP24">
        <f>IF(AND(I24&lt;&gt;"",U24&lt;&gt;""),AO24&amp;IF(AO24="","",", ")&amp;CHAR(34)&amp;SUBSTITUTE(U24,CHAR(34),"\"&amp;CHAR(34))&amp;CHAR(34)&amp;" = "&amp;I24,AO24)</f>
        <v/>
      </c>
      <c r="AQ24">
        <f>IF(AND(J24&lt;&gt;"",V24&lt;&gt;""),AP24&amp;IF(AP24="","",", ")&amp;CHAR(34)&amp;SUBSTITUTE(V24,CHAR(34),"\"&amp;CHAR(34))&amp;CHAR(34)&amp;" = "&amp;J24,AP24)</f>
        <v/>
      </c>
      <c r="AR24">
        <f>IF(AND(K24&lt;&gt;"",W24&lt;&gt;""),AQ24&amp;IF(AQ24="","",", ")&amp;CHAR(34)&amp;SUBSTITUTE(W24,CHAR(34),"\"&amp;CHAR(34))&amp;CHAR(34)&amp;" = "&amp;K24,AQ24)</f>
        <v/>
      </c>
      <c r="AS24">
        <f>IF(AND(L24&lt;&gt;"",X24&lt;&gt;""),AR24&amp;IF(AR24="","",", ")&amp;CHAR(34)&amp;SUBSTITUTE(X24,CHAR(34),"\"&amp;CHAR(34))&amp;CHAR(34)&amp;" = "&amp;L24,AR24)</f>
        <v/>
      </c>
      <c r="AT24">
        <f>IF(AND(M24&lt;&gt;"",Y24&lt;&gt;""),AS24&amp;IF(AS24="","",", ")&amp;CHAR(34)&amp;SUBSTITUTE(Y24,CHAR(34),"\"&amp;CHAR(34))&amp;CHAR(34)&amp;" = "&amp;M24,AS24)</f>
        <v/>
      </c>
      <c r="AU24">
        <f>IF(AND(B24&lt;&gt;"",N24&lt;&gt;""),""&amp;IF(""="",""," ")&amp;B24&amp;" "&amp;CHAR(34)&amp;SUBSTITUTE(N24,CHAR(34),CHAR(34)&amp;CHAR(34))&amp;CHAR(34),"")</f>
        <v/>
      </c>
      <c r="AV24">
        <f>IF(AND(C24&lt;&gt;"",O24&lt;&gt;""),AU24&amp;IF(AU24="",""," ")&amp;C24&amp;" "&amp;CHAR(34)&amp;SUBSTITUTE(O24,CHAR(34),CHAR(34)&amp;CHAR(34))&amp;CHAR(34),AU24)</f>
        <v/>
      </c>
      <c r="AW24">
        <f>IF(AND(D24&lt;&gt;"",P24&lt;&gt;""),AV24&amp;IF(AV24="",""," ")&amp;D24&amp;" "&amp;CHAR(34)&amp;SUBSTITUTE(P24,CHAR(34),CHAR(34)&amp;CHAR(34))&amp;CHAR(34),AV24)</f>
        <v/>
      </c>
      <c r="AX24">
        <f>IF(AND(E24&lt;&gt;"",Q24&lt;&gt;""),AW24&amp;IF(AW24="",""," ")&amp;E24&amp;" "&amp;CHAR(34)&amp;SUBSTITUTE(Q24,CHAR(34),CHAR(34)&amp;CHAR(34))&amp;CHAR(34),AW24)</f>
        <v/>
      </c>
      <c r="AY24">
        <f>IF(AND(F24&lt;&gt;"",R24&lt;&gt;""),AX24&amp;IF(AX24="",""," ")&amp;F24&amp;" "&amp;CHAR(34)&amp;SUBSTITUTE(R24,CHAR(34),CHAR(34)&amp;CHAR(34))&amp;CHAR(34),AX24)</f>
        <v/>
      </c>
      <c r="AZ24">
        <f>IF(AND(G24&lt;&gt;"",S24&lt;&gt;""),AY24&amp;IF(AY24="",""," ")&amp;G24&amp;" "&amp;CHAR(34)&amp;SUBSTITUTE(S24,CHAR(34),CHAR(34)&amp;CHAR(34))&amp;CHAR(34),AY24)</f>
        <v/>
      </c>
      <c r="BA24">
        <f>IF(AND(H24&lt;&gt;"",T24&lt;&gt;""),AZ24&amp;IF(AZ24="",""," ")&amp;H24&amp;" "&amp;CHAR(34)&amp;SUBSTITUTE(T24,CHAR(34),CHAR(34)&amp;CHAR(34))&amp;CHAR(34),AZ24)</f>
        <v/>
      </c>
      <c r="BB24">
        <f>IF(AND(I24&lt;&gt;"",U24&lt;&gt;""),BA24&amp;IF(BA24="",""," ")&amp;I24&amp;" "&amp;CHAR(34)&amp;SUBSTITUTE(U24,CHAR(34),CHAR(34)&amp;CHAR(34))&amp;CHAR(34),BA24)</f>
        <v/>
      </c>
      <c r="BC24">
        <f>IF(AND(J24&lt;&gt;"",V24&lt;&gt;""),BB24&amp;IF(BB24="",""," ")&amp;J24&amp;" "&amp;CHAR(34)&amp;SUBSTITUTE(V24,CHAR(34),CHAR(34)&amp;CHAR(34))&amp;CHAR(34),BB24)</f>
        <v/>
      </c>
      <c r="BD24">
        <f>IF(AND(K24&lt;&gt;"",W24&lt;&gt;""),BC24&amp;IF(BC24="",""," ")&amp;K24&amp;" "&amp;CHAR(34)&amp;SUBSTITUTE(W24,CHAR(34),CHAR(34)&amp;CHAR(34))&amp;CHAR(34),BC24)</f>
        <v/>
      </c>
      <c r="BE24">
        <f>IF(AND(L24&lt;&gt;"",X24&lt;&gt;""),BD24&amp;IF(BD24="",""," ")&amp;L24&amp;" "&amp;CHAR(34)&amp;SUBSTITUTE(X24,CHAR(34),CHAR(34)&amp;CHAR(34))&amp;CHAR(34),BD24)</f>
        <v/>
      </c>
      <c r="BF24">
        <f>IF(AND(M24&lt;&gt;"",Y24&lt;&gt;""),BE24&amp;IF(BE24="",""," ")&amp;M24&amp;" "&amp;CHAR(34)&amp;SUBSTITUTE(Y24,CHAR(34),CHAR(34)&amp;CHAR(34))&amp;CHAR(34),BE24)</f>
        <v/>
      </c>
    </row>
    <row r="25" spans="1:58">
      <c r="A25">
        <f>IF(Variables!$A$26="","",Variables!$A$26)</f>
        <v/>
      </c>
      <c r="B25">
        <f>IF(Variables!$E$26="","",IF(ISNUMBER(FIND("=",TRIM(MID(SUBSTITUTE(Variables!$E$26,";",REPT(" ",200)),1,200)))),TRIM(LEFT(TRIM(MID(SUBSTITUTE(Variables!$E$26,";",REPT(" ",200)),1,200)),FIND("=",TRIM(MID(SUBSTITUTE(Variables!$E$26,";",REPT(" ",200)),1,200)))-1)),TRIM(TRIM(MID(SUBSTITUTE(Variables!$E$26,";",REPT(" ",200)),1,200)))))</f>
        <v/>
      </c>
      <c r="C25">
        <f>IF(Variables!$E$26="","",IF(ISNUMBER(FIND("=",TRIM(MID(SUBSTITUTE(Variables!$E$26,";",REPT(" ",200)),201,200)))),TRIM(LEFT(TRIM(MID(SUBSTITUTE(Variables!$E$26,";",REPT(" ",200)),201,200)),FIND("=",TRIM(MID(SUBSTITUTE(Variables!$E$26,";",REPT(" ",200)),201,200)))-1)),TRIM(TRIM(MID(SUBSTITUTE(Variables!$E$26,";",REPT(" ",200)),201,200)))))</f>
        <v/>
      </c>
      <c r="D25">
        <f>IF(Variables!$E$26="","",IF(ISNUMBER(FIND("=",TRIM(MID(SUBSTITUTE(Variables!$E$26,";",REPT(" ",200)),401,200)))),TRIM(LEFT(TRIM(MID(SUBSTITUTE(Variables!$E$26,";",REPT(" ",200)),401,200)),FIND("=",TRIM(MID(SUBSTITUTE(Variables!$E$26,";",REPT(" ",200)),401,200)))-1)),TRIM(TRIM(MID(SUBSTITUTE(Variables!$E$26,";",REPT(" ",200)),401,200)))))</f>
        <v/>
      </c>
      <c r="E25">
        <f>IF(Variables!$E$26="","",IF(ISNUMBER(FIND("=",TRIM(MID(SUBSTITUTE(Variables!$E$26,";",REPT(" ",200)),601,200)))),TRIM(LEFT(TRIM(MID(SUBSTITUTE(Variables!$E$26,";",REPT(" ",200)),601,200)),FIND("=",TRIM(MID(SUBSTITUTE(Variables!$E$26,";",REPT(" ",200)),601,200)))-1)),TRIM(TRIM(MID(SUBSTITUTE(Variables!$E$26,";",REPT(" ",200)),601,200)))))</f>
        <v/>
      </c>
      <c r="F25">
        <f>IF(Variables!$E$26="","",IF(ISNUMBER(FIND("=",TRIM(MID(SUBSTITUTE(Variables!$E$26,";",REPT(" ",200)),801,200)))),TRIM(LEFT(TRIM(MID(SUBSTITUTE(Variables!$E$26,";",REPT(" ",200)),801,200)),FIND("=",TRIM(MID(SUBSTITUTE(Variables!$E$26,";",REPT(" ",200)),801,200)))-1)),TRIM(TRIM(MID(SUBSTITUTE(Variables!$E$26,";",REPT(" ",200)),801,200)))))</f>
        <v/>
      </c>
      <c r="G25">
        <f>IF(Variables!$E$26="","",IF(ISNUMBER(FIND("=",TRIM(MID(SUBSTITUTE(Variables!$E$26,";",REPT(" ",200)),1001,200)))),TRIM(LEFT(TRIM(MID(SUBSTITUTE(Variables!$E$26,";",REPT(" ",200)),1001,200)),FIND("=",TRIM(MID(SUBSTITUTE(Variables!$E$26,";",REPT(" ",200)),1001,200)))-1)),TRIM(TRIM(MID(SUBSTITUTE(Variables!$E$26,";",REPT(" ",200)),1001,200)))))</f>
        <v/>
      </c>
      <c r="H25">
        <f>IF(Variables!$E$26="","",IF(ISNUMBER(FIND("=",TRIM(MID(SUBSTITUTE(Variables!$E$26,";",REPT(" ",200)),1201,200)))),TRIM(LEFT(TRIM(MID(SUBSTITUTE(Variables!$E$26,";",REPT(" ",200)),1201,200)),FIND("=",TRIM(MID(SUBSTITUTE(Variables!$E$26,";",REPT(" ",200)),1201,200)))-1)),TRIM(TRIM(MID(SUBSTITUTE(Variables!$E$26,";",REPT(" ",200)),1201,200)))))</f>
        <v/>
      </c>
      <c r="I25">
        <f>IF(Variables!$E$26="","",IF(ISNUMBER(FIND("=",TRIM(MID(SUBSTITUTE(Variables!$E$26,";",REPT(" ",200)),1401,200)))),TRIM(LEFT(TRIM(MID(SUBSTITUTE(Variables!$E$26,";",REPT(" ",200)),1401,200)),FIND("=",TRIM(MID(SUBSTITUTE(Variables!$E$26,";",REPT(" ",200)),1401,200)))-1)),TRIM(TRIM(MID(SUBSTITUTE(Variables!$E$26,";",REPT(" ",200)),1401,200)))))</f>
        <v/>
      </c>
      <c r="J25">
        <f>IF(Variables!$E$26="","",IF(ISNUMBER(FIND("=",TRIM(MID(SUBSTITUTE(Variables!$E$26,";",REPT(" ",200)),1601,200)))),TRIM(LEFT(TRIM(MID(SUBSTITUTE(Variables!$E$26,";",REPT(" ",200)),1601,200)),FIND("=",TRIM(MID(SUBSTITUTE(Variables!$E$26,";",REPT(" ",200)),1601,200)))-1)),TRIM(TRIM(MID(SUBSTITUTE(Variables!$E$26,";",REPT(" ",200)),1601,200)))))</f>
        <v/>
      </c>
      <c r="K25">
        <f>IF(Variables!$E$26="","",IF(ISNUMBER(FIND("=",TRIM(MID(SUBSTITUTE(Variables!$E$26,";",REPT(" ",200)),1801,200)))),TRIM(LEFT(TRIM(MID(SUBSTITUTE(Variables!$E$26,";",REPT(" ",200)),1801,200)),FIND("=",TRIM(MID(SUBSTITUTE(Variables!$E$26,";",REPT(" ",200)),1801,200)))-1)),TRIM(TRIM(MID(SUBSTITUTE(Variables!$E$26,";",REPT(" ",200)),1801,200)))))</f>
        <v/>
      </c>
      <c r="L25">
        <f>IF(Variables!$E$26="","",IF(ISNUMBER(FIND("=",TRIM(MID(SUBSTITUTE(Variables!$E$26,";",REPT(" ",200)),2001,200)))),TRIM(LEFT(TRIM(MID(SUBSTITUTE(Variables!$E$26,";",REPT(" ",200)),2001,200)),FIND("=",TRIM(MID(SUBSTITUTE(Variables!$E$26,";",REPT(" ",200)),2001,200)))-1)),TRIM(TRIM(MID(SUBSTITUTE(Variables!$E$26,";",REPT(" ",200)),2001,200)))))</f>
        <v/>
      </c>
      <c r="M25">
        <f>IF(Variables!$E$26="","",IF(ISNUMBER(FIND("=",TRIM(MID(SUBSTITUTE(Variables!$E$26,";",REPT(" ",200)),2201,200)))),TRIM(LEFT(TRIM(MID(SUBSTITUTE(Variables!$E$26,";",REPT(" ",200)),2201,200)),FIND("=",TRIM(MID(SUBSTITUTE(Variables!$E$26,";",REPT(" ",200)),2201,200)))-1)),TRIM(TRIM(MID(SUBSTITUTE(Variables!$E$26,";",REPT(" ",200)),2201,200)))))</f>
        <v/>
      </c>
      <c r="N25">
        <f>IF(Variables!$E$26="","",IF(ISNUMBER(FIND("=",TRIM(MID(SUBSTITUTE(Variables!$E$26,";",REPT(" ",200)),1,200)))),TRIM(MID(TRIM(MID(SUBSTITUTE(Variables!$E$26,";",REPT(" ",200)),1,200)),FIND("=",TRIM(MID(SUBSTITUTE(Variables!$E$26,";",REPT(" ",200)),1,200)))+1,200)),""))</f>
        <v/>
      </c>
      <c r="O25">
        <f>IF(Variables!$E$26="","",IF(ISNUMBER(FIND("=",TRIM(MID(SUBSTITUTE(Variables!$E$26,";",REPT(" ",200)),201,200)))),TRIM(MID(TRIM(MID(SUBSTITUTE(Variables!$E$26,";",REPT(" ",200)),201,200)),FIND("=",TRIM(MID(SUBSTITUTE(Variables!$E$26,";",REPT(" ",200)),201,200)))+1,200)),""))</f>
        <v/>
      </c>
      <c r="P25">
        <f>IF(Variables!$E$26="","",IF(ISNUMBER(FIND("=",TRIM(MID(SUBSTITUTE(Variables!$E$26,";",REPT(" ",200)),401,200)))),TRIM(MID(TRIM(MID(SUBSTITUTE(Variables!$E$26,";",REPT(" ",200)),401,200)),FIND("=",TRIM(MID(SUBSTITUTE(Variables!$E$26,";",REPT(" ",200)),401,200)))+1,200)),""))</f>
        <v/>
      </c>
      <c r="Q25">
        <f>IF(Variables!$E$26="","",IF(ISNUMBER(FIND("=",TRIM(MID(SUBSTITUTE(Variables!$E$26,";",REPT(" ",200)),601,200)))),TRIM(MID(TRIM(MID(SUBSTITUTE(Variables!$E$26,";",REPT(" ",200)),601,200)),FIND("=",TRIM(MID(SUBSTITUTE(Variables!$E$26,";",REPT(" ",200)),601,200)))+1,200)),""))</f>
        <v/>
      </c>
      <c r="R25">
        <f>IF(Variables!$E$26="","",IF(ISNUMBER(FIND("=",TRIM(MID(SUBSTITUTE(Variables!$E$26,";",REPT(" ",200)),801,200)))),TRIM(MID(TRIM(MID(SUBSTITUTE(Variables!$E$26,";",REPT(" ",200)),801,200)),FIND("=",TRIM(MID(SUBSTITUTE(Variables!$E$26,";",REPT(" ",200)),801,200)))+1,200)),""))</f>
        <v/>
      </c>
      <c r="S25">
        <f>IF(Variables!$E$26="","",IF(ISNUMBER(FIND("=",TRIM(MID(SUBSTITUTE(Variables!$E$26,";",REPT(" ",200)),1001,200)))),TRIM(MID(TRIM(MID(SUBSTITUTE(Variables!$E$26,";",REPT(" ",200)),1001,200)),FIND("=",TRIM(MID(SUBSTITUTE(Variables!$E$26,";",REPT(" ",200)),1001,200)))+1,200)),""))</f>
        <v/>
      </c>
      <c r="T25">
        <f>IF(Variables!$E$26="","",IF(ISNUMBER(FIND("=",TRIM(MID(SUBSTITUTE(Variables!$E$26,";",REPT(" ",200)),1201,200)))),TRIM(MID(TRIM(MID(SUBSTITUTE(Variables!$E$26,";",REPT(" ",200)),1201,200)),FIND("=",TRIM(MID(SUBSTITUTE(Variables!$E$26,";",REPT(" ",200)),1201,200)))+1,200)),""))</f>
        <v/>
      </c>
      <c r="U25">
        <f>IF(Variables!$E$26="","",IF(ISNUMBER(FIND("=",TRIM(MID(SUBSTITUTE(Variables!$E$26,";",REPT(" ",200)),1401,200)))),TRIM(MID(TRIM(MID(SUBSTITUTE(Variables!$E$26,";",REPT(" ",200)),1401,200)),FIND("=",TRIM(MID(SUBSTITUTE(Variables!$E$26,";",REPT(" ",200)),1401,200)))+1,200)),""))</f>
        <v/>
      </c>
      <c r="V25">
        <f>IF(Variables!$E$26="","",IF(ISNUMBER(FIND("=",TRIM(MID(SUBSTITUTE(Variables!$E$26,";",REPT(" ",200)),1601,200)))),TRIM(MID(TRIM(MID(SUBSTITUTE(Variables!$E$26,";",REPT(" ",200)),1601,200)),FIND("=",TRIM(MID(SUBSTITUTE(Variables!$E$26,";",REPT(" ",200)),1601,200)))+1,200)),""))</f>
        <v/>
      </c>
      <c r="W25">
        <f>IF(Variables!$E$26="","",IF(ISNUMBER(FIND("=",TRIM(MID(SUBSTITUTE(Variables!$E$26,";",REPT(" ",200)),1801,200)))),TRIM(MID(TRIM(MID(SUBSTITUTE(Variables!$E$26,";",REPT(" ",200)),1801,200)),FIND("=",TRIM(MID(SUBSTITUTE(Variables!$E$26,";",REPT(" ",200)),1801,200)))+1,200)),""))</f>
        <v/>
      </c>
      <c r="X25">
        <f>IF(Variables!$E$26="","",IF(ISNUMBER(FIND("=",TRIM(MID(SUBSTITUTE(Variables!$E$26,";",REPT(" ",200)),2001,200)))),TRIM(MID(TRIM(MID(SUBSTITUTE(Variables!$E$26,";",REPT(" ",200)),2001,200)),FIND("=",TRIM(MID(SUBSTITUTE(Variables!$E$26,";",REPT(" ",200)),2001,200)))+1,200)),""))</f>
        <v/>
      </c>
      <c r="Y25">
        <f>IF(Variables!$E$26="","",IF(ISNUMBER(FIND("=",TRIM(MID(SUBSTITUTE(Variables!$E$26,";",REPT(" ",200)),2201,200)))),TRIM(MID(TRIM(MID(SUBSTITUTE(Variables!$E$26,";",REPT(" ",200)),2201,200)),FIND("=",TRIM(MID(SUBSTITUTE(Variables!$E$26,";",REPT(" ",200)),2201,200)))+1,200)),""))</f>
        <v/>
      </c>
      <c r="Z25">
        <f>--AND(B25&lt;&gt;"",N25&lt;&gt;"")+--AND(C25&lt;&gt;"",O25&lt;&gt;"")+--AND(D25&lt;&gt;"",P25&lt;&gt;"")+--AND(E25&lt;&gt;"",Q25&lt;&gt;"")+--AND(F25&lt;&gt;"",R25&lt;&gt;"")+--AND(G25&lt;&gt;"",S25&lt;&gt;"")+--AND(H25&lt;&gt;"",T25&lt;&gt;"")+--AND(I25&lt;&gt;"",U25&lt;&gt;"")+--AND(J25&lt;&gt;"",V25&lt;&gt;"")+--AND(K25&lt;&gt;"",W25&lt;&gt;"")+--AND(L25&lt;&gt;"",X25&lt;&gt;"")+--AND(M25&lt;&gt;"",Y25&lt;&gt;"")</f>
        <v>0.0</v>
      </c>
      <c r="AA25">
        <f>AT25</f>
        <v/>
      </c>
      <c r="AB25">
        <f>BF25</f>
        <v/>
      </c>
      <c r="AC25">
        <f>IF(Variables!$F$26="","",IF(ISNUMBER(FIND("=",TRIM(MID(SUBSTITUTE(Variables!$F$26,";",REPT(" ",200)),1,200)))),TRIM(LEFT(TRIM(MID(SUBSTITUTE(Variables!$F$26,";",REPT(" ",200)),1,200)),FIND("=",TRIM(MID(SUBSTITUTE(Variables!$F$26,";",REPT(" ",200)),1,200)))-1)),TRIM(TRIM(MID(SUBSTITUTE(Variables!$F$26,";",REPT(" ",200)),1,200)))))</f>
        <v/>
      </c>
      <c r="AD25">
        <f>IF(Variables!$F$26="","",IF(ISNUMBER(FIND("=",TRIM(MID(SUBSTITUTE(Variables!$F$26,";",REPT(" ",200)),201,200)))),TRIM(LEFT(TRIM(MID(SUBSTITUTE(Variables!$F$26,";",REPT(" ",200)),201,200)),FIND("=",TRIM(MID(SUBSTITUTE(Variables!$F$26,";",REPT(" ",200)),201,200)))-1)),TRIM(TRIM(MID(SUBSTITUTE(Variables!$F$26,";",REPT(" ",200)),201,200)))))</f>
        <v/>
      </c>
      <c r="AE25">
        <f>IF(Variables!$F$26="","",IF(ISNUMBER(FIND("=",TRIM(MID(SUBSTITUTE(Variables!$F$26,";",REPT(" ",200)),401,200)))),TRIM(LEFT(TRIM(MID(SUBSTITUTE(Variables!$F$26,";",REPT(" ",200)),401,200)),FIND("=",TRIM(MID(SUBSTITUTE(Variables!$F$26,";",REPT(" ",200)),401,200)))-1)),TRIM(TRIM(MID(SUBSTITUTE(Variables!$F$26,";",REPT(" ",200)),401,200)))))</f>
        <v/>
      </c>
      <c r="AF25">
        <f>IF(Variables!$F$26="","",IF(ISNUMBER(FIND("=",TRIM(MID(SUBSTITUTE(Variables!$F$26,";",REPT(" ",200)),601,200)))),TRIM(LEFT(TRIM(MID(SUBSTITUTE(Variables!$F$26,";",REPT(" ",200)),601,200)),FIND("=",TRIM(MID(SUBSTITUTE(Variables!$F$26,";",REPT(" ",200)),601,200)))-1)),TRIM(TRIM(MID(SUBSTITUTE(Variables!$F$26,";",REPT(" ",200)),601,200)))))</f>
        <v/>
      </c>
      <c r="AG25">
        <f>""&amp;IF(AC25="","",IF(""="","",", ")&amp;AC25)&amp;IF(AD25="","",IF(""&amp;IF(AC25="","",IF(""="","",", ")&amp;AC25)="","",", ")&amp;AD25)&amp;IF(AE25="","",IF(""&amp;IF(AC25="","",IF(""="","",", ")&amp;AC25)&amp;IF(AD25="","",IF(""&amp;IF(AC25="","",IF(""="","",", ")&amp;AC25)="","",", ")&amp;AD25)="","",", ")&amp;AE25)&amp;IF(AF25="","",IF(""&amp;IF(AC25="","",IF(""="","",", ")&amp;AC25)&amp;IF(AD25="","",IF(""&amp;IF(AC25="","",IF(""="","",", ")&amp;AC25)="","",", ")&amp;AD25)&amp;IF(AE25="","",IF(""&amp;IF(AC25="","",IF(""="","",", ")&amp;AC25)&amp;IF(AD25="","",IF(""&amp;IF(AC25="","",IF(""="","",", ")&amp;AC25)="","",", ")&amp;AD25)="","",", ")&amp;AE25)="","",", ")&amp;AF25)</f>
        <v/>
      </c>
      <c r="AH25">
        <f>""&amp;IF(AC25="","",IF(""="","",", ")&amp;AC25)&amp;IF(AD25="","",IF(""&amp;IF(AC25="","",IF(""="","",", ")&amp;AC25)="","",", ")&amp;AD25)&amp;IF(AE25="","",IF(""&amp;IF(AC25="","",IF(""="","",", ")&amp;AC25)&amp;IF(AD25="","",IF(""&amp;IF(AC25="","",IF(""="","",", ")&amp;AC25)="","",", ")&amp;AD25)="","",", ")&amp;AE25)&amp;IF(AF25="","",IF(""&amp;IF(AC25="","",IF(""="","",", ")&amp;AC25)&amp;IF(AD25="","",IF(""&amp;IF(AC25="","",IF(""="","",", ")&amp;AC25)="","",", ")&amp;AD25)&amp;IF(AE25="","",IF(""&amp;IF(AC25="","",IF(""="","",", ")&amp;AC25)&amp;IF(AD25="","",IF(""&amp;IF(AC25="","",IF(""="","",", ")&amp;AC25)="","",", ")&amp;AD25)="","",", ")&amp;AE25)="","",", ")&amp;AF25)</f>
        <v/>
      </c>
      <c r="AI25">
        <f>IF(AND(B25&lt;&gt;"",N25&lt;&gt;""),""&amp;IF(""="","",", ")&amp;CHAR(34)&amp;SUBSTITUTE(N25,CHAR(34),"\"&amp;CHAR(34))&amp;CHAR(34)&amp;" = "&amp;B25,"")</f>
        <v/>
      </c>
      <c r="AJ25">
        <f>IF(AND(C25&lt;&gt;"",O25&lt;&gt;""),AI25&amp;IF(AI25="","",", ")&amp;CHAR(34)&amp;SUBSTITUTE(O25,CHAR(34),"\"&amp;CHAR(34))&amp;CHAR(34)&amp;" = "&amp;C25,AI25)</f>
        <v/>
      </c>
      <c r="AK25">
        <f>IF(AND(D25&lt;&gt;"",P25&lt;&gt;""),AJ25&amp;IF(AJ25="","",", ")&amp;CHAR(34)&amp;SUBSTITUTE(P25,CHAR(34),"\"&amp;CHAR(34))&amp;CHAR(34)&amp;" = "&amp;D25,AJ25)</f>
        <v/>
      </c>
      <c r="AL25">
        <f>IF(AND(E25&lt;&gt;"",Q25&lt;&gt;""),AK25&amp;IF(AK25="","",", ")&amp;CHAR(34)&amp;SUBSTITUTE(Q25,CHAR(34),"\"&amp;CHAR(34))&amp;CHAR(34)&amp;" = "&amp;E25,AK25)</f>
        <v/>
      </c>
      <c r="AM25">
        <f>IF(AND(F25&lt;&gt;"",R25&lt;&gt;""),AL25&amp;IF(AL25="","",", ")&amp;CHAR(34)&amp;SUBSTITUTE(R25,CHAR(34),"\"&amp;CHAR(34))&amp;CHAR(34)&amp;" = "&amp;F25,AL25)</f>
        <v/>
      </c>
      <c r="AN25">
        <f>IF(AND(G25&lt;&gt;"",S25&lt;&gt;""),AM25&amp;IF(AM25="","",", ")&amp;CHAR(34)&amp;SUBSTITUTE(S25,CHAR(34),"\"&amp;CHAR(34))&amp;CHAR(34)&amp;" = "&amp;G25,AM25)</f>
        <v/>
      </c>
      <c r="AO25">
        <f>IF(AND(H25&lt;&gt;"",T25&lt;&gt;""),AN25&amp;IF(AN25="","",", ")&amp;CHAR(34)&amp;SUBSTITUTE(T25,CHAR(34),"\"&amp;CHAR(34))&amp;CHAR(34)&amp;" = "&amp;H25,AN25)</f>
        <v/>
      </c>
      <c r="AP25">
        <f>IF(AND(I25&lt;&gt;"",U25&lt;&gt;""),AO25&amp;IF(AO25="","",", ")&amp;CHAR(34)&amp;SUBSTITUTE(U25,CHAR(34),"\"&amp;CHAR(34))&amp;CHAR(34)&amp;" = "&amp;I25,AO25)</f>
        <v/>
      </c>
      <c r="AQ25">
        <f>IF(AND(J25&lt;&gt;"",V25&lt;&gt;""),AP25&amp;IF(AP25="","",", ")&amp;CHAR(34)&amp;SUBSTITUTE(V25,CHAR(34),"\"&amp;CHAR(34))&amp;CHAR(34)&amp;" = "&amp;J25,AP25)</f>
        <v/>
      </c>
      <c r="AR25">
        <f>IF(AND(K25&lt;&gt;"",W25&lt;&gt;""),AQ25&amp;IF(AQ25="","",", ")&amp;CHAR(34)&amp;SUBSTITUTE(W25,CHAR(34),"\"&amp;CHAR(34))&amp;CHAR(34)&amp;" = "&amp;K25,AQ25)</f>
        <v/>
      </c>
      <c r="AS25">
        <f>IF(AND(L25&lt;&gt;"",X25&lt;&gt;""),AR25&amp;IF(AR25="","",", ")&amp;CHAR(34)&amp;SUBSTITUTE(X25,CHAR(34),"\"&amp;CHAR(34))&amp;CHAR(34)&amp;" = "&amp;L25,AR25)</f>
        <v/>
      </c>
      <c r="AT25">
        <f>IF(AND(M25&lt;&gt;"",Y25&lt;&gt;""),AS25&amp;IF(AS25="","",", ")&amp;CHAR(34)&amp;SUBSTITUTE(Y25,CHAR(34),"\"&amp;CHAR(34))&amp;CHAR(34)&amp;" = "&amp;M25,AS25)</f>
        <v/>
      </c>
      <c r="AU25">
        <f>IF(AND(B25&lt;&gt;"",N25&lt;&gt;""),""&amp;IF(""="",""," ")&amp;B25&amp;" "&amp;CHAR(34)&amp;SUBSTITUTE(N25,CHAR(34),CHAR(34)&amp;CHAR(34))&amp;CHAR(34),"")</f>
        <v/>
      </c>
      <c r="AV25">
        <f>IF(AND(C25&lt;&gt;"",O25&lt;&gt;""),AU25&amp;IF(AU25="",""," ")&amp;C25&amp;" "&amp;CHAR(34)&amp;SUBSTITUTE(O25,CHAR(34),CHAR(34)&amp;CHAR(34))&amp;CHAR(34),AU25)</f>
        <v/>
      </c>
      <c r="AW25">
        <f>IF(AND(D25&lt;&gt;"",P25&lt;&gt;""),AV25&amp;IF(AV25="",""," ")&amp;D25&amp;" "&amp;CHAR(34)&amp;SUBSTITUTE(P25,CHAR(34),CHAR(34)&amp;CHAR(34))&amp;CHAR(34),AV25)</f>
        <v/>
      </c>
      <c r="AX25">
        <f>IF(AND(E25&lt;&gt;"",Q25&lt;&gt;""),AW25&amp;IF(AW25="",""," ")&amp;E25&amp;" "&amp;CHAR(34)&amp;SUBSTITUTE(Q25,CHAR(34),CHAR(34)&amp;CHAR(34))&amp;CHAR(34),AW25)</f>
        <v/>
      </c>
      <c r="AY25">
        <f>IF(AND(F25&lt;&gt;"",R25&lt;&gt;""),AX25&amp;IF(AX25="",""," ")&amp;F25&amp;" "&amp;CHAR(34)&amp;SUBSTITUTE(R25,CHAR(34),CHAR(34)&amp;CHAR(34))&amp;CHAR(34),AX25)</f>
        <v/>
      </c>
      <c r="AZ25">
        <f>IF(AND(G25&lt;&gt;"",S25&lt;&gt;""),AY25&amp;IF(AY25="",""," ")&amp;G25&amp;" "&amp;CHAR(34)&amp;SUBSTITUTE(S25,CHAR(34),CHAR(34)&amp;CHAR(34))&amp;CHAR(34),AY25)</f>
        <v/>
      </c>
      <c r="BA25">
        <f>IF(AND(H25&lt;&gt;"",T25&lt;&gt;""),AZ25&amp;IF(AZ25="",""," ")&amp;H25&amp;" "&amp;CHAR(34)&amp;SUBSTITUTE(T25,CHAR(34),CHAR(34)&amp;CHAR(34))&amp;CHAR(34),AZ25)</f>
        <v/>
      </c>
      <c r="BB25">
        <f>IF(AND(I25&lt;&gt;"",U25&lt;&gt;""),BA25&amp;IF(BA25="",""," ")&amp;I25&amp;" "&amp;CHAR(34)&amp;SUBSTITUTE(U25,CHAR(34),CHAR(34)&amp;CHAR(34))&amp;CHAR(34),BA25)</f>
        <v/>
      </c>
      <c r="BC25">
        <f>IF(AND(J25&lt;&gt;"",V25&lt;&gt;""),BB25&amp;IF(BB25="",""," ")&amp;J25&amp;" "&amp;CHAR(34)&amp;SUBSTITUTE(V25,CHAR(34),CHAR(34)&amp;CHAR(34))&amp;CHAR(34),BB25)</f>
        <v/>
      </c>
      <c r="BD25">
        <f>IF(AND(K25&lt;&gt;"",W25&lt;&gt;""),BC25&amp;IF(BC25="",""," ")&amp;K25&amp;" "&amp;CHAR(34)&amp;SUBSTITUTE(W25,CHAR(34),CHAR(34)&amp;CHAR(34))&amp;CHAR(34),BC25)</f>
        <v/>
      </c>
      <c r="BE25">
        <f>IF(AND(L25&lt;&gt;"",X25&lt;&gt;""),BD25&amp;IF(BD25="",""," ")&amp;L25&amp;" "&amp;CHAR(34)&amp;SUBSTITUTE(X25,CHAR(34),CHAR(34)&amp;CHAR(34))&amp;CHAR(34),BD25)</f>
        <v/>
      </c>
      <c r="BF25">
        <f>IF(AND(M25&lt;&gt;"",Y25&lt;&gt;""),BE25&amp;IF(BE25="",""," ")&amp;M25&amp;" "&amp;CHAR(34)&amp;SUBSTITUTE(Y25,CHAR(34),CHAR(34)&amp;CHAR(34))&amp;CHAR(34),BE25)</f>
        <v/>
      </c>
    </row>
    <row r="26" spans="1:58">
      <c r="A26">
        <f>IF(Variables!$A$27="","",Variables!$A$27)</f>
        <v/>
      </c>
      <c r="B26">
        <f>IF(Variables!$E$27="","",IF(ISNUMBER(FIND("=",TRIM(MID(SUBSTITUTE(Variables!$E$27,";",REPT(" ",200)),1,200)))),TRIM(LEFT(TRIM(MID(SUBSTITUTE(Variables!$E$27,";",REPT(" ",200)),1,200)),FIND("=",TRIM(MID(SUBSTITUTE(Variables!$E$27,";",REPT(" ",200)),1,200)))-1)),TRIM(TRIM(MID(SUBSTITUTE(Variables!$E$27,";",REPT(" ",200)),1,200)))))</f>
        <v/>
      </c>
      <c r="C26">
        <f>IF(Variables!$E$27="","",IF(ISNUMBER(FIND("=",TRIM(MID(SUBSTITUTE(Variables!$E$27,";",REPT(" ",200)),201,200)))),TRIM(LEFT(TRIM(MID(SUBSTITUTE(Variables!$E$27,";",REPT(" ",200)),201,200)),FIND("=",TRIM(MID(SUBSTITUTE(Variables!$E$27,";",REPT(" ",200)),201,200)))-1)),TRIM(TRIM(MID(SUBSTITUTE(Variables!$E$27,";",REPT(" ",200)),201,200)))))</f>
        <v/>
      </c>
      <c r="D26">
        <f>IF(Variables!$E$27="","",IF(ISNUMBER(FIND("=",TRIM(MID(SUBSTITUTE(Variables!$E$27,";",REPT(" ",200)),401,200)))),TRIM(LEFT(TRIM(MID(SUBSTITUTE(Variables!$E$27,";",REPT(" ",200)),401,200)),FIND("=",TRIM(MID(SUBSTITUTE(Variables!$E$27,";",REPT(" ",200)),401,200)))-1)),TRIM(TRIM(MID(SUBSTITUTE(Variables!$E$27,";",REPT(" ",200)),401,200)))))</f>
        <v/>
      </c>
      <c r="E26">
        <f>IF(Variables!$E$27="","",IF(ISNUMBER(FIND("=",TRIM(MID(SUBSTITUTE(Variables!$E$27,";",REPT(" ",200)),601,200)))),TRIM(LEFT(TRIM(MID(SUBSTITUTE(Variables!$E$27,";",REPT(" ",200)),601,200)),FIND("=",TRIM(MID(SUBSTITUTE(Variables!$E$27,";",REPT(" ",200)),601,200)))-1)),TRIM(TRIM(MID(SUBSTITUTE(Variables!$E$27,";",REPT(" ",200)),601,200)))))</f>
        <v/>
      </c>
      <c r="F26">
        <f>IF(Variables!$E$27="","",IF(ISNUMBER(FIND("=",TRIM(MID(SUBSTITUTE(Variables!$E$27,";",REPT(" ",200)),801,200)))),TRIM(LEFT(TRIM(MID(SUBSTITUTE(Variables!$E$27,";",REPT(" ",200)),801,200)),FIND("=",TRIM(MID(SUBSTITUTE(Variables!$E$27,";",REPT(" ",200)),801,200)))-1)),TRIM(TRIM(MID(SUBSTITUTE(Variables!$E$27,";",REPT(" ",200)),801,200)))))</f>
        <v/>
      </c>
      <c r="G26">
        <f>IF(Variables!$E$27="","",IF(ISNUMBER(FIND("=",TRIM(MID(SUBSTITUTE(Variables!$E$27,";",REPT(" ",200)),1001,200)))),TRIM(LEFT(TRIM(MID(SUBSTITUTE(Variables!$E$27,";",REPT(" ",200)),1001,200)),FIND("=",TRIM(MID(SUBSTITUTE(Variables!$E$27,";",REPT(" ",200)),1001,200)))-1)),TRIM(TRIM(MID(SUBSTITUTE(Variables!$E$27,";",REPT(" ",200)),1001,200)))))</f>
        <v/>
      </c>
      <c r="H26">
        <f>IF(Variables!$E$27="","",IF(ISNUMBER(FIND("=",TRIM(MID(SUBSTITUTE(Variables!$E$27,";",REPT(" ",200)),1201,200)))),TRIM(LEFT(TRIM(MID(SUBSTITUTE(Variables!$E$27,";",REPT(" ",200)),1201,200)),FIND("=",TRIM(MID(SUBSTITUTE(Variables!$E$27,";",REPT(" ",200)),1201,200)))-1)),TRIM(TRIM(MID(SUBSTITUTE(Variables!$E$27,";",REPT(" ",200)),1201,200)))))</f>
        <v/>
      </c>
      <c r="I26">
        <f>IF(Variables!$E$27="","",IF(ISNUMBER(FIND("=",TRIM(MID(SUBSTITUTE(Variables!$E$27,";",REPT(" ",200)),1401,200)))),TRIM(LEFT(TRIM(MID(SUBSTITUTE(Variables!$E$27,";",REPT(" ",200)),1401,200)),FIND("=",TRIM(MID(SUBSTITUTE(Variables!$E$27,";",REPT(" ",200)),1401,200)))-1)),TRIM(TRIM(MID(SUBSTITUTE(Variables!$E$27,";",REPT(" ",200)),1401,200)))))</f>
        <v/>
      </c>
      <c r="J26">
        <f>IF(Variables!$E$27="","",IF(ISNUMBER(FIND("=",TRIM(MID(SUBSTITUTE(Variables!$E$27,";",REPT(" ",200)),1601,200)))),TRIM(LEFT(TRIM(MID(SUBSTITUTE(Variables!$E$27,";",REPT(" ",200)),1601,200)),FIND("=",TRIM(MID(SUBSTITUTE(Variables!$E$27,";",REPT(" ",200)),1601,200)))-1)),TRIM(TRIM(MID(SUBSTITUTE(Variables!$E$27,";",REPT(" ",200)),1601,200)))))</f>
        <v/>
      </c>
      <c r="K26">
        <f>IF(Variables!$E$27="","",IF(ISNUMBER(FIND("=",TRIM(MID(SUBSTITUTE(Variables!$E$27,";",REPT(" ",200)),1801,200)))),TRIM(LEFT(TRIM(MID(SUBSTITUTE(Variables!$E$27,";",REPT(" ",200)),1801,200)),FIND("=",TRIM(MID(SUBSTITUTE(Variables!$E$27,";",REPT(" ",200)),1801,200)))-1)),TRIM(TRIM(MID(SUBSTITUTE(Variables!$E$27,";",REPT(" ",200)),1801,200)))))</f>
        <v/>
      </c>
      <c r="L26">
        <f>IF(Variables!$E$27="","",IF(ISNUMBER(FIND("=",TRIM(MID(SUBSTITUTE(Variables!$E$27,";",REPT(" ",200)),2001,200)))),TRIM(LEFT(TRIM(MID(SUBSTITUTE(Variables!$E$27,";",REPT(" ",200)),2001,200)),FIND("=",TRIM(MID(SUBSTITUTE(Variables!$E$27,";",REPT(" ",200)),2001,200)))-1)),TRIM(TRIM(MID(SUBSTITUTE(Variables!$E$27,";",REPT(" ",200)),2001,200)))))</f>
        <v/>
      </c>
      <c r="M26">
        <f>IF(Variables!$E$27="","",IF(ISNUMBER(FIND("=",TRIM(MID(SUBSTITUTE(Variables!$E$27,";",REPT(" ",200)),2201,200)))),TRIM(LEFT(TRIM(MID(SUBSTITUTE(Variables!$E$27,";",REPT(" ",200)),2201,200)),FIND("=",TRIM(MID(SUBSTITUTE(Variables!$E$27,";",REPT(" ",200)),2201,200)))-1)),TRIM(TRIM(MID(SUBSTITUTE(Variables!$E$27,";",REPT(" ",200)),2201,200)))))</f>
        <v/>
      </c>
      <c r="N26">
        <f>IF(Variables!$E$27="","",IF(ISNUMBER(FIND("=",TRIM(MID(SUBSTITUTE(Variables!$E$27,";",REPT(" ",200)),1,200)))),TRIM(MID(TRIM(MID(SUBSTITUTE(Variables!$E$27,";",REPT(" ",200)),1,200)),FIND("=",TRIM(MID(SUBSTITUTE(Variables!$E$27,";",REPT(" ",200)),1,200)))+1,200)),""))</f>
        <v/>
      </c>
      <c r="O26">
        <f>IF(Variables!$E$27="","",IF(ISNUMBER(FIND("=",TRIM(MID(SUBSTITUTE(Variables!$E$27,";",REPT(" ",200)),201,200)))),TRIM(MID(TRIM(MID(SUBSTITUTE(Variables!$E$27,";",REPT(" ",200)),201,200)),FIND("=",TRIM(MID(SUBSTITUTE(Variables!$E$27,";",REPT(" ",200)),201,200)))+1,200)),""))</f>
        <v/>
      </c>
      <c r="P26">
        <f>IF(Variables!$E$27="","",IF(ISNUMBER(FIND("=",TRIM(MID(SUBSTITUTE(Variables!$E$27,";",REPT(" ",200)),401,200)))),TRIM(MID(TRIM(MID(SUBSTITUTE(Variables!$E$27,";",REPT(" ",200)),401,200)),FIND("=",TRIM(MID(SUBSTITUTE(Variables!$E$27,";",REPT(" ",200)),401,200)))+1,200)),""))</f>
        <v/>
      </c>
      <c r="Q26">
        <f>IF(Variables!$E$27="","",IF(ISNUMBER(FIND("=",TRIM(MID(SUBSTITUTE(Variables!$E$27,";",REPT(" ",200)),601,200)))),TRIM(MID(TRIM(MID(SUBSTITUTE(Variables!$E$27,";",REPT(" ",200)),601,200)),FIND("=",TRIM(MID(SUBSTITUTE(Variables!$E$27,";",REPT(" ",200)),601,200)))+1,200)),""))</f>
        <v/>
      </c>
      <c r="R26">
        <f>IF(Variables!$E$27="","",IF(ISNUMBER(FIND("=",TRIM(MID(SUBSTITUTE(Variables!$E$27,";",REPT(" ",200)),801,200)))),TRIM(MID(TRIM(MID(SUBSTITUTE(Variables!$E$27,";",REPT(" ",200)),801,200)),FIND("=",TRIM(MID(SUBSTITUTE(Variables!$E$27,";",REPT(" ",200)),801,200)))+1,200)),""))</f>
        <v/>
      </c>
      <c r="S26">
        <f>IF(Variables!$E$27="","",IF(ISNUMBER(FIND("=",TRIM(MID(SUBSTITUTE(Variables!$E$27,";",REPT(" ",200)),1001,200)))),TRIM(MID(TRIM(MID(SUBSTITUTE(Variables!$E$27,";",REPT(" ",200)),1001,200)),FIND("=",TRIM(MID(SUBSTITUTE(Variables!$E$27,";",REPT(" ",200)),1001,200)))+1,200)),""))</f>
        <v/>
      </c>
      <c r="T26">
        <f>IF(Variables!$E$27="","",IF(ISNUMBER(FIND("=",TRIM(MID(SUBSTITUTE(Variables!$E$27,";",REPT(" ",200)),1201,200)))),TRIM(MID(TRIM(MID(SUBSTITUTE(Variables!$E$27,";",REPT(" ",200)),1201,200)),FIND("=",TRIM(MID(SUBSTITUTE(Variables!$E$27,";",REPT(" ",200)),1201,200)))+1,200)),""))</f>
        <v/>
      </c>
      <c r="U26">
        <f>IF(Variables!$E$27="","",IF(ISNUMBER(FIND("=",TRIM(MID(SUBSTITUTE(Variables!$E$27,";",REPT(" ",200)),1401,200)))),TRIM(MID(TRIM(MID(SUBSTITUTE(Variables!$E$27,";",REPT(" ",200)),1401,200)),FIND("=",TRIM(MID(SUBSTITUTE(Variables!$E$27,";",REPT(" ",200)),1401,200)))+1,200)),""))</f>
        <v/>
      </c>
      <c r="V26">
        <f>IF(Variables!$E$27="","",IF(ISNUMBER(FIND("=",TRIM(MID(SUBSTITUTE(Variables!$E$27,";",REPT(" ",200)),1601,200)))),TRIM(MID(TRIM(MID(SUBSTITUTE(Variables!$E$27,";",REPT(" ",200)),1601,200)),FIND("=",TRIM(MID(SUBSTITUTE(Variables!$E$27,";",REPT(" ",200)),1601,200)))+1,200)),""))</f>
        <v/>
      </c>
      <c r="W26">
        <f>IF(Variables!$E$27="","",IF(ISNUMBER(FIND("=",TRIM(MID(SUBSTITUTE(Variables!$E$27,";",REPT(" ",200)),1801,200)))),TRIM(MID(TRIM(MID(SUBSTITUTE(Variables!$E$27,";",REPT(" ",200)),1801,200)),FIND("=",TRIM(MID(SUBSTITUTE(Variables!$E$27,";",REPT(" ",200)),1801,200)))+1,200)),""))</f>
        <v/>
      </c>
      <c r="X26">
        <f>IF(Variables!$E$27="","",IF(ISNUMBER(FIND("=",TRIM(MID(SUBSTITUTE(Variables!$E$27,";",REPT(" ",200)),2001,200)))),TRIM(MID(TRIM(MID(SUBSTITUTE(Variables!$E$27,";",REPT(" ",200)),2001,200)),FIND("=",TRIM(MID(SUBSTITUTE(Variables!$E$27,";",REPT(" ",200)),2001,200)))+1,200)),""))</f>
        <v/>
      </c>
      <c r="Y26">
        <f>IF(Variables!$E$27="","",IF(ISNUMBER(FIND("=",TRIM(MID(SUBSTITUTE(Variables!$E$27,";",REPT(" ",200)),2201,200)))),TRIM(MID(TRIM(MID(SUBSTITUTE(Variables!$E$27,";",REPT(" ",200)),2201,200)),FIND("=",TRIM(MID(SUBSTITUTE(Variables!$E$27,";",REPT(" ",200)),2201,200)))+1,200)),""))</f>
        <v/>
      </c>
      <c r="Z26">
        <f>--AND(B26&lt;&gt;"",N26&lt;&gt;"")+--AND(C26&lt;&gt;"",O26&lt;&gt;"")+--AND(D26&lt;&gt;"",P26&lt;&gt;"")+--AND(E26&lt;&gt;"",Q26&lt;&gt;"")+--AND(F26&lt;&gt;"",R26&lt;&gt;"")+--AND(G26&lt;&gt;"",S26&lt;&gt;"")+--AND(H26&lt;&gt;"",T26&lt;&gt;"")+--AND(I26&lt;&gt;"",U26&lt;&gt;"")+--AND(J26&lt;&gt;"",V26&lt;&gt;"")+--AND(K26&lt;&gt;"",W26&lt;&gt;"")+--AND(L26&lt;&gt;"",X26&lt;&gt;"")+--AND(M26&lt;&gt;"",Y26&lt;&gt;"")</f>
        <v>0.0</v>
      </c>
      <c r="AA26">
        <f>AT26</f>
        <v/>
      </c>
      <c r="AB26">
        <f>BF26</f>
        <v/>
      </c>
      <c r="AC26">
        <f>IF(Variables!$F$27="","",IF(ISNUMBER(FIND("=",TRIM(MID(SUBSTITUTE(Variables!$F$27,";",REPT(" ",200)),1,200)))),TRIM(LEFT(TRIM(MID(SUBSTITUTE(Variables!$F$27,";",REPT(" ",200)),1,200)),FIND("=",TRIM(MID(SUBSTITUTE(Variables!$F$27,";",REPT(" ",200)),1,200)))-1)),TRIM(TRIM(MID(SUBSTITUTE(Variables!$F$27,";",REPT(" ",200)),1,200)))))</f>
        <v/>
      </c>
      <c r="AD26">
        <f>IF(Variables!$F$27="","",IF(ISNUMBER(FIND("=",TRIM(MID(SUBSTITUTE(Variables!$F$27,";",REPT(" ",200)),201,200)))),TRIM(LEFT(TRIM(MID(SUBSTITUTE(Variables!$F$27,";",REPT(" ",200)),201,200)),FIND("=",TRIM(MID(SUBSTITUTE(Variables!$F$27,";",REPT(" ",200)),201,200)))-1)),TRIM(TRIM(MID(SUBSTITUTE(Variables!$F$27,";",REPT(" ",200)),201,200)))))</f>
        <v/>
      </c>
      <c r="AE26">
        <f>IF(Variables!$F$27="","",IF(ISNUMBER(FIND("=",TRIM(MID(SUBSTITUTE(Variables!$F$27,";",REPT(" ",200)),401,200)))),TRIM(LEFT(TRIM(MID(SUBSTITUTE(Variables!$F$27,";",REPT(" ",200)),401,200)),FIND("=",TRIM(MID(SUBSTITUTE(Variables!$F$27,";",REPT(" ",200)),401,200)))-1)),TRIM(TRIM(MID(SUBSTITUTE(Variables!$F$27,";",REPT(" ",200)),401,200)))))</f>
        <v/>
      </c>
      <c r="AF26">
        <f>IF(Variables!$F$27="","",IF(ISNUMBER(FIND("=",TRIM(MID(SUBSTITUTE(Variables!$F$27,";",REPT(" ",200)),601,200)))),TRIM(LEFT(TRIM(MID(SUBSTITUTE(Variables!$F$27,";",REPT(" ",200)),601,200)),FIND("=",TRIM(MID(SUBSTITUTE(Variables!$F$27,";",REPT(" ",200)),601,200)))-1)),TRIM(TRIM(MID(SUBSTITUTE(Variables!$F$27,";",REPT(" ",200)),601,200)))))</f>
        <v/>
      </c>
      <c r="AG26">
        <f>""&amp;IF(AC26="","",IF(""="","",", ")&amp;AC26)&amp;IF(AD26="","",IF(""&amp;IF(AC26="","",IF(""="","",", ")&amp;AC26)="","",", ")&amp;AD26)&amp;IF(AE26="","",IF(""&amp;IF(AC26="","",IF(""="","",", ")&amp;AC26)&amp;IF(AD26="","",IF(""&amp;IF(AC26="","",IF(""="","",", ")&amp;AC26)="","",", ")&amp;AD26)="","",", ")&amp;AE26)&amp;IF(AF26="","",IF(""&amp;IF(AC26="","",IF(""="","",", ")&amp;AC26)&amp;IF(AD26="","",IF(""&amp;IF(AC26="","",IF(""="","",", ")&amp;AC26)="","",", ")&amp;AD26)&amp;IF(AE26="","",IF(""&amp;IF(AC26="","",IF(""="","",", ")&amp;AC26)&amp;IF(AD26="","",IF(""&amp;IF(AC26="","",IF(""="","",", ")&amp;AC26)="","",", ")&amp;AD26)="","",", ")&amp;AE26)="","",", ")&amp;AF26)</f>
        <v/>
      </c>
      <c r="AH26">
        <f>""&amp;IF(AC26="","",IF(""="","",", ")&amp;AC26)&amp;IF(AD26="","",IF(""&amp;IF(AC26="","",IF(""="","",", ")&amp;AC26)="","",", ")&amp;AD26)&amp;IF(AE26="","",IF(""&amp;IF(AC26="","",IF(""="","",", ")&amp;AC26)&amp;IF(AD26="","",IF(""&amp;IF(AC26="","",IF(""="","",", ")&amp;AC26)="","",", ")&amp;AD26)="","",", ")&amp;AE26)&amp;IF(AF26="","",IF(""&amp;IF(AC26="","",IF(""="","",", ")&amp;AC26)&amp;IF(AD26="","",IF(""&amp;IF(AC26="","",IF(""="","",", ")&amp;AC26)="","",", ")&amp;AD26)&amp;IF(AE26="","",IF(""&amp;IF(AC26="","",IF(""="","",", ")&amp;AC26)&amp;IF(AD26="","",IF(""&amp;IF(AC26="","",IF(""="","",", ")&amp;AC26)="","",", ")&amp;AD26)="","",", ")&amp;AE26)="","",", ")&amp;AF26)</f>
        <v/>
      </c>
      <c r="AI26">
        <f>IF(AND(B26&lt;&gt;"",N26&lt;&gt;""),""&amp;IF(""="","",", ")&amp;CHAR(34)&amp;SUBSTITUTE(N26,CHAR(34),"\"&amp;CHAR(34))&amp;CHAR(34)&amp;" = "&amp;B26,"")</f>
        <v/>
      </c>
      <c r="AJ26">
        <f>IF(AND(C26&lt;&gt;"",O26&lt;&gt;""),AI26&amp;IF(AI26="","",", ")&amp;CHAR(34)&amp;SUBSTITUTE(O26,CHAR(34),"\"&amp;CHAR(34))&amp;CHAR(34)&amp;" = "&amp;C26,AI26)</f>
        <v/>
      </c>
      <c r="AK26">
        <f>IF(AND(D26&lt;&gt;"",P26&lt;&gt;""),AJ26&amp;IF(AJ26="","",", ")&amp;CHAR(34)&amp;SUBSTITUTE(P26,CHAR(34),"\"&amp;CHAR(34))&amp;CHAR(34)&amp;" = "&amp;D26,AJ26)</f>
        <v/>
      </c>
      <c r="AL26">
        <f>IF(AND(E26&lt;&gt;"",Q26&lt;&gt;""),AK26&amp;IF(AK26="","",", ")&amp;CHAR(34)&amp;SUBSTITUTE(Q26,CHAR(34),"\"&amp;CHAR(34))&amp;CHAR(34)&amp;" = "&amp;E26,AK26)</f>
        <v/>
      </c>
      <c r="AM26">
        <f>IF(AND(F26&lt;&gt;"",R26&lt;&gt;""),AL26&amp;IF(AL26="","",", ")&amp;CHAR(34)&amp;SUBSTITUTE(R26,CHAR(34),"\"&amp;CHAR(34))&amp;CHAR(34)&amp;" = "&amp;F26,AL26)</f>
        <v/>
      </c>
      <c r="AN26">
        <f>IF(AND(G26&lt;&gt;"",S26&lt;&gt;""),AM26&amp;IF(AM26="","",", ")&amp;CHAR(34)&amp;SUBSTITUTE(S26,CHAR(34),"\"&amp;CHAR(34))&amp;CHAR(34)&amp;" = "&amp;G26,AM26)</f>
        <v/>
      </c>
      <c r="AO26">
        <f>IF(AND(H26&lt;&gt;"",T26&lt;&gt;""),AN26&amp;IF(AN26="","",", ")&amp;CHAR(34)&amp;SUBSTITUTE(T26,CHAR(34),"\"&amp;CHAR(34))&amp;CHAR(34)&amp;" = "&amp;H26,AN26)</f>
        <v/>
      </c>
      <c r="AP26">
        <f>IF(AND(I26&lt;&gt;"",U26&lt;&gt;""),AO26&amp;IF(AO26="","",", ")&amp;CHAR(34)&amp;SUBSTITUTE(U26,CHAR(34),"\"&amp;CHAR(34))&amp;CHAR(34)&amp;" = "&amp;I26,AO26)</f>
        <v/>
      </c>
      <c r="AQ26">
        <f>IF(AND(J26&lt;&gt;"",V26&lt;&gt;""),AP26&amp;IF(AP26="","",", ")&amp;CHAR(34)&amp;SUBSTITUTE(V26,CHAR(34),"\"&amp;CHAR(34))&amp;CHAR(34)&amp;" = "&amp;J26,AP26)</f>
        <v/>
      </c>
      <c r="AR26">
        <f>IF(AND(K26&lt;&gt;"",W26&lt;&gt;""),AQ26&amp;IF(AQ26="","",", ")&amp;CHAR(34)&amp;SUBSTITUTE(W26,CHAR(34),"\"&amp;CHAR(34))&amp;CHAR(34)&amp;" = "&amp;K26,AQ26)</f>
        <v/>
      </c>
      <c r="AS26">
        <f>IF(AND(L26&lt;&gt;"",X26&lt;&gt;""),AR26&amp;IF(AR26="","",", ")&amp;CHAR(34)&amp;SUBSTITUTE(X26,CHAR(34),"\"&amp;CHAR(34))&amp;CHAR(34)&amp;" = "&amp;L26,AR26)</f>
        <v/>
      </c>
      <c r="AT26">
        <f>IF(AND(M26&lt;&gt;"",Y26&lt;&gt;""),AS26&amp;IF(AS26="","",", ")&amp;CHAR(34)&amp;SUBSTITUTE(Y26,CHAR(34),"\"&amp;CHAR(34))&amp;CHAR(34)&amp;" = "&amp;M26,AS26)</f>
        <v/>
      </c>
      <c r="AU26">
        <f>IF(AND(B26&lt;&gt;"",N26&lt;&gt;""),""&amp;IF(""="",""," ")&amp;B26&amp;" "&amp;CHAR(34)&amp;SUBSTITUTE(N26,CHAR(34),CHAR(34)&amp;CHAR(34))&amp;CHAR(34),"")</f>
        <v/>
      </c>
      <c r="AV26">
        <f>IF(AND(C26&lt;&gt;"",O26&lt;&gt;""),AU26&amp;IF(AU26="",""," ")&amp;C26&amp;" "&amp;CHAR(34)&amp;SUBSTITUTE(O26,CHAR(34),CHAR(34)&amp;CHAR(34))&amp;CHAR(34),AU26)</f>
        <v/>
      </c>
      <c r="AW26">
        <f>IF(AND(D26&lt;&gt;"",P26&lt;&gt;""),AV26&amp;IF(AV26="",""," ")&amp;D26&amp;" "&amp;CHAR(34)&amp;SUBSTITUTE(P26,CHAR(34),CHAR(34)&amp;CHAR(34))&amp;CHAR(34),AV26)</f>
        <v/>
      </c>
      <c r="AX26">
        <f>IF(AND(E26&lt;&gt;"",Q26&lt;&gt;""),AW26&amp;IF(AW26="",""," ")&amp;E26&amp;" "&amp;CHAR(34)&amp;SUBSTITUTE(Q26,CHAR(34),CHAR(34)&amp;CHAR(34))&amp;CHAR(34),AW26)</f>
        <v/>
      </c>
      <c r="AY26">
        <f>IF(AND(F26&lt;&gt;"",R26&lt;&gt;""),AX26&amp;IF(AX26="",""," ")&amp;F26&amp;" "&amp;CHAR(34)&amp;SUBSTITUTE(R26,CHAR(34),CHAR(34)&amp;CHAR(34))&amp;CHAR(34),AX26)</f>
        <v/>
      </c>
      <c r="AZ26">
        <f>IF(AND(G26&lt;&gt;"",S26&lt;&gt;""),AY26&amp;IF(AY26="",""," ")&amp;G26&amp;" "&amp;CHAR(34)&amp;SUBSTITUTE(S26,CHAR(34),CHAR(34)&amp;CHAR(34))&amp;CHAR(34),AY26)</f>
        <v/>
      </c>
      <c r="BA26">
        <f>IF(AND(H26&lt;&gt;"",T26&lt;&gt;""),AZ26&amp;IF(AZ26="",""," ")&amp;H26&amp;" "&amp;CHAR(34)&amp;SUBSTITUTE(T26,CHAR(34),CHAR(34)&amp;CHAR(34))&amp;CHAR(34),AZ26)</f>
        <v/>
      </c>
      <c r="BB26">
        <f>IF(AND(I26&lt;&gt;"",U26&lt;&gt;""),BA26&amp;IF(BA26="",""," ")&amp;I26&amp;" "&amp;CHAR(34)&amp;SUBSTITUTE(U26,CHAR(34),CHAR(34)&amp;CHAR(34))&amp;CHAR(34),BA26)</f>
        <v/>
      </c>
      <c r="BC26">
        <f>IF(AND(J26&lt;&gt;"",V26&lt;&gt;""),BB26&amp;IF(BB26="",""," ")&amp;J26&amp;" "&amp;CHAR(34)&amp;SUBSTITUTE(V26,CHAR(34),CHAR(34)&amp;CHAR(34))&amp;CHAR(34),BB26)</f>
        <v/>
      </c>
      <c r="BD26">
        <f>IF(AND(K26&lt;&gt;"",W26&lt;&gt;""),BC26&amp;IF(BC26="",""," ")&amp;K26&amp;" "&amp;CHAR(34)&amp;SUBSTITUTE(W26,CHAR(34),CHAR(34)&amp;CHAR(34))&amp;CHAR(34),BC26)</f>
        <v/>
      </c>
      <c r="BE26">
        <f>IF(AND(L26&lt;&gt;"",X26&lt;&gt;""),BD26&amp;IF(BD26="",""," ")&amp;L26&amp;" "&amp;CHAR(34)&amp;SUBSTITUTE(X26,CHAR(34),CHAR(34)&amp;CHAR(34))&amp;CHAR(34),BD26)</f>
        <v/>
      </c>
      <c r="BF26">
        <f>IF(AND(M26&lt;&gt;"",Y26&lt;&gt;""),BE26&amp;IF(BE26="",""," ")&amp;M26&amp;" "&amp;CHAR(34)&amp;SUBSTITUTE(Y26,CHAR(34),CHAR(34)&amp;CHAR(34))&amp;CHAR(34),BE26)</f>
        <v/>
      </c>
    </row>
    <row r="27" spans="1:58">
      <c r="A27">
        <f>IF(Variables!$A$28="","",Variables!$A$28)</f>
        <v/>
      </c>
      <c r="B27">
        <f>IF(Variables!$E$28="","",IF(ISNUMBER(FIND("=",TRIM(MID(SUBSTITUTE(Variables!$E$28,";",REPT(" ",200)),1,200)))),TRIM(LEFT(TRIM(MID(SUBSTITUTE(Variables!$E$28,";",REPT(" ",200)),1,200)),FIND("=",TRIM(MID(SUBSTITUTE(Variables!$E$28,";",REPT(" ",200)),1,200)))-1)),TRIM(TRIM(MID(SUBSTITUTE(Variables!$E$28,";",REPT(" ",200)),1,200)))))</f>
        <v/>
      </c>
      <c r="C27">
        <f>IF(Variables!$E$28="","",IF(ISNUMBER(FIND("=",TRIM(MID(SUBSTITUTE(Variables!$E$28,";",REPT(" ",200)),201,200)))),TRIM(LEFT(TRIM(MID(SUBSTITUTE(Variables!$E$28,";",REPT(" ",200)),201,200)),FIND("=",TRIM(MID(SUBSTITUTE(Variables!$E$28,";",REPT(" ",200)),201,200)))-1)),TRIM(TRIM(MID(SUBSTITUTE(Variables!$E$28,";",REPT(" ",200)),201,200)))))</f>
        <v/>
      </c>
      <c r="D27">
        <f>IF(Variables!$E$28="","",IF(ISNUMBER(FIND("=",TRIM(MID(SUBSTITUTE(Variables!$E$28,";",REPT(" ",200)),401,200)))),TRIM(LEFT(TRIM(MID(SUBSTITUTE(Variables!$E$28,";",REPT(" ",200)),401,200)),FIND("=",TRIM(MID(SUBSTITUTE(Variables!$E$28,";",REPT(" ",200)),401,200)))-1)),TRIM(TRIM(MID(SUBSTITUTE(Variables!$E$28,";",REPT(" ",200)),401,200)))))</f>
        <v/>
      </c>
      <c r="E27">
        <f>IF(Variables!$E$28="","",IF(ISNUMBER(FIND("=",TRIM(MID(SUBSTITUTE(Variables!$E$28,";",REPT(" ",200)),601,200)))),TRIM(LEFT(TRIM(MID(SUBSTITUTE(Variables!$E$28,";",REPT(" ",200)),601,200)),FIND("=",TRIM(MID(SUBSTITUTE(Variables!$E$28,";",REPT(" ",200)),601,200)))-1)),TRIM(TRIM(MID(SUBSTITUTE(Variables!$E$28,";",REPT(" ",200)),601,200)))))</f>
        <v/>
      </c>
      <c r="F27">
        <f>IF(Variables!$E$28="","",IF(ISNUMBER(FIND("=",TRIM(MID(SUBSTITUTE(Variables!$E$28,";",REPT(" ",200)),801,200)))),TRIM(LEFT(TRIM(MID(SUBSTITUTE(Variables!$E$28,";",REPT(" ",200)),801,200)),FIND("=",TRIM(MID(SUBSTITUTE(Variables!$E$28,";",REPT(" ",200)),801,200)))-1)),TRIM(TRIM(MID(SUBSTITUTE(Variables!$E$28,";",REPT(" ",200)),801,200)))))</f>
        <v/>
      </c>
      <c r="G27">
        <f>IF(Variables!$E$28="","",IF(ISNUMBER(FIND("=",TRIM(MID(SUBSTITUTE(Variables!$E$28,";",REPT(" ",200)),1001,200)))),TRIM(LEFT(TRIM(MID(SUBSTITUTE(Variables!$E$28,";",REPT(" ",200)),1001,200)),FIND("=",TRIM(MID(SUBSTITUTE(Variables!$E$28,";",REPT(" ",200)),1001,200)))-1)),TRIM(TRIM(MID(SUBSTITUTE(Variables!$E$28,";",REPT(" ",200)),1001,200)))))</f>
        <v/>
      </c>
      <c r="H27">
        <f>IF(Variables!$E$28="","",IF(ISNUMBER(FIND("=",TRIM(MID(SUBSTITUTE(Variables!$E$28,";",REPT(" ",200)),1201,200)))),TRIM(LEFT(TRIM(MID(SUBSTITUTE(Variables!$E$28,";",REPT(" ",200)),1201,200)),FIND("=",TRIM(MID(SUBSTITUTE(Variables!$E$28,";",REPT(" ",200)),1201,200)))-1)),TRIM(TRIM(MID(SUBSTITUTE(Variables!$E$28,";",REPT(" ",200)),1201,200)))))</f>
        <v/>
      </c>
      <c r="I27">
        <f>IF(Variables!$E$28="","",IF(ISNUMBER(FIND("=",TRIM(MID(SUBSTITUTE(Variables!$E$28,";",REPT(" ",200)),1401,200)))),TRIM(LEFT(TRIM(MID(SUBSTITUTE(Variables!$E$28,";",REPT(" ",200)),1401,200)),FIND("=",TRIM(MID(SUBSTITUTE(Variables!$E$28,";",REPT(" ",200)),1401,200)))-1)),TRIM(TRIM(MID(SUBSTITUTE(Variables!$E$28,";",REPT(" ",200)),1401,200)))))</f>
        <v/>
      </c>
      <c r="J27">
        <f>IF(Variables!$E$28="","",IF(ISNUMBER(FIND("=",TRIM(MID(SUBSTITUTE(Variables!$E$28,";",REPT(" ",200)),1601,200)))),TRIM(LEFT(TRIM(MID(SUBSTITUTE(Variables!$E$28,";",REPT(" ",200)),1601,200)),FIND("=",TRIM(MID(SUBSTITUTE(Variables!$E$28,";",REPT(" ",200)),1601,200)))-1)),TRIM(TRIM(MID(SUBSTITUTE(Variables!$E$28,";",REPT(" ",200)),1601,200)))))</f>
        <v/>
      </c>
      <c r="K27">
        <f>IF(Variables!$E$28="","",IF(ISNUMBER(FIND("=",TRIM(MID(SUBSTITUTE(Variables!$E$28,";",REPT(" ",200)),1801,200)))),TRIM(LEFT(TRIM(MID(SUBSTITUTE(Variables!$E$28,";",REPT(" ",200)),1801,200)),FIND("=",TRIM(MID(SUBSTITUTE(Variables!$E$28,";",REPT(" ",200)),1801,200)))-1)),TRIM(TRIM(MID(SUBSTITUTE(Variables!$E$28,";",REPT(" ",200)),1801,200)))))</f>
        <v/>
      </c>
      <c r="L27">
        <f>IF(Variables!$E$28="","",IF(ISNUMBER(FIND("=",TRIM(MID(SUBSTITUTE(Variables!$E$28,";",REPT(" ",200)),2001,200)))),TRIM(LEFT(TRIM(MID(SUBSTITUTE(Variables!$E$28,";",REPT(" ",200)),2001,200)),FIND("=",TRIM(MID(SUBSTITUTE(Variables!$E$28,";",REPT(" ",200)),2001,200)))-1)),TRIM(TRIM(MID(SUBSTITUTE(Variables!$E$28,";",REPT(" ",200)),2001,200)))))</f>
        <v/>
      </c>
      <c r="M27">
        <f>IF(Variables!$E$28="","",IF(ISNUMBER(FIND("=",TRIM(MID(SUBSTITUTE(Variables!$E$28,";",REPT(" ",200)),2201,200)))),TRIM(LEFT(TRIM(MID(SUBSTITUTE(Variables!$E$28,";",REPT(" ",200)),2201,200)),FIND("=",TRIM(MID(SUBSTITUTE(Variables!$E$28,";",REPT(" ",200)),2201,200)))-1)),TRIM(TRIM(MID(SUBSTITUTE(Variables!$E$28,";",REPT(" ",200)),2201,200)))))</f>
        <v/>
      </c>
      <c r="N27">
        <f>IF(Variables!$E$28="","",IF(ISNUMBER(FIND("=",TRIM(MID(SUBSTITUTE(Variables!$E$28,";",REPT(" ",200)),1,200)))),TRIM(MID(TRIM(MID(SUBSTITUTE(Variables!$E$28,";",REPT(" ",200)),1,200)),FIND("=",TRIM(MID(SUBSTITUTE(Variables!$E$28,";",REPT(" ",200)),1,200)))+1,200)),""))</f>
        <v/>
      </c>
      <c r="O27">
        <f>IF(Variables!$E$28="","",IF(ISNUMBER(FIND("=",TRIM(MID(SUBSTITUTE(Variables!$E$28,";",REPT(" ",200)),201,200)))),TRIM(MID(TRIM(MID(SUBSTITUTE(Variables!$E$28,";",REPT(" ",200)),201,200)),FIND("=",TRIM(MID(SUBSTITUTE(Variables!$E$28,";",REPT(" ",200)),201,200)))+1,200)),""))</f>
        <v/>
      </c>
      <c r="P27">
        <f>IF(Variables!$E$28="","",IF(ISNUMBER(FIND("=",TRIM(MID(SUBSTITUTE(Variables!$E$28,";",REPT(" ",200)),401,200)))),TRIM(MID(TRIM(MID(SUBSTITUTE(Variables!$E$28,";",REPT(" ",200)),401,200)),FIND("=",TRIM(MID(SUBSTITUTE(Variables!$E$28,";",REPT(" ",200)),401,200)))+1,200)),""))</f>
        <v/>
      </c>
      <c r="Q27">
        <f>IF(Variables!$E$28="","",IF(ISNUMBER(FIND("=",TRIM(MID(SUBSTITUTE(Variables!$E$28,";",REPT(" ",200)),601,200)))),TRIM(MID(TRIM(MID(SUBSTITUTE(Variables!$E$28,";",REPT(" ",200)),601,200)),FIND("=",TRIM(MID(SUBSTITUTE(Variables!$E$28,";",REPT(" ",200)),601,200)))+1,200)),""))</f>
        <v/>
      </c>
      <c r="R27">
        <f>IF(Variables!$E$28="","",IF(ISNUMBER(FIND("=",TRIM(MID(SUBSTITUTE(Variables!$E$28,";",REPT(" ",200)),801,200)))),TRIM(MID(TRIM(MID(SUBSTITUTE(Variables!$E$28,";",REPT(" ",200)),801,200)),FIND("=",TRIM(MID(SUBSTITUTE(Variables!$E$28,";",REPT(" ",200)),801,200)))+1,200)),""))</f>
        <v/>
      </c>
      <c r="S27">
        <f>IF(Variables!$E$28="","",IF(ISNUMBER(FIND("=",TRIM(MID(SUBSTITUTE(Variables!$E$28,";",REPT(" ",200)),1001,200)))),TRIM(MID(TRIM(MID(SUBSTITUTE(Variables!$E$28,";",REPT(" ",200)),1001,200)),FIND("=",TRIM(MID(SUBSTITUTE(Variables!$E$28,";",REPT(" ",200)),1001,200)))+1,200)),""))</f>
        <v/>
      </c>
      <c r="T27">
        <f>IF(Variables!$E$28="","",IF(ISNUMBER(FIND("=",TRIM(MID(SUBSTITUTE(Variables!$E$28,";",REPT(" ",200)),1201,200)))),TRIM(MID(TRIM(MID(SUBSTITUTE(Variables!$E$28,";",REPT(" ",200)),1201,200)),FIND("=",TRIM(MID(SUBSTITUTE(Variables!$E$28,";",REPT(" ",200)),1201,200)))+1,200)),""))</f>
        <v/>
      </c>
      <c r="U27">
        <f>IF(Variables!$E$28="","",IF(ISNUMBER(FIND("=",TRIM(MID(SUBSTITUTE(Variables!$E$28,";",REPT(" ",200)),1401,200)))),TRIM(MID(TRIM(MID(SUBSTITUTE(Variables!$E$28,";",REPT(" ",200)),1401,200)),FIND("=",TRIM(MID(SUBSTITUTE(Variables!$E$28,";",REPT(" ",200)),1401,200)))+1,200)),""))</f>
        <v/>
      </c>
      <c r="V27">
        <f>IF(Variables!$E$28="","",IF(ISNUMBER(FIND("=",TRIM(MID(SUBSTITUTE(Variables!$E$28,";",REPT(" ",200)),1601,200)))),TRIM(MID(TRIM(MID(SUBSTITUTE(Variables!$E$28,";",REPT(" ",200)),1601,200)),FIND("=",TRIM(MID(SUBSTITUTE(Variables!$E$28,";",REPT(" ",200)),1601,200)))+1,200)),""))</f>
        <v/>
      </c>
      <c r="W27">
        <f>IF(Variables!$E$28="","",IF(ISNUMBER(FIND("=",TRIM(MID(SUBSTITUTE(Variables!$E$28,";",REPT(" ",200)),1801,200)))),TRIM(MID(TRIM(MID(SUBSTITUTE(Variables!$E$28,";",REPT(" ",200)),1801,200)),FIND("=",TRIM(MID(SUBSTITUTE(Variables!$E$28,";",REPT(" ",200)),1801,200)))+1,200)),""))</f>
        <v/>
      </c>
      <c r="X27">
        <f>IF(Variables!$E$28="","",IF(ISNUMBER(FIND("=",TRIM(MID(SUBSTITUTE(Variables!$E$28,";",REPT(" ",200)),2001,200)))),TRIM(MID(TRIM(MID(SUBSTITUTE(Variables!$E$28,";",REPT(" ",200)),2001,200)),FIND("=",TRIM(MID(SUBSTITUTE(Variables!$E$28,";",REPT(" ",200)),2001,200)))+1,200)),""))</f>
        <v/>
      </c>
      <c r="Y27">
        <f>IF(Variables!$E$28="","",IF(ISNUMBER(FIND("=",TRIM(MID(SUBSTITUTE(Variables!$E$28,";",REPT(" ",200)),2201,200)))),TRIM(MID(TRIM(MID(SUBSTITUTE(Variables!$E$28,";",REPT(" ",200)),2201,200)),FIND("=",TRIM(MID(SUBSTITUTE(Variables!$E$28,";",REPT(" ",200)),2201,200)))+1,200)),""))</f>
        <v/>
      </c>
      <c r="Z27">
        <f>--AND(B27&lt;&gt;"",N27&lt;&gt;"")+--AND(C27&lt;&gt;"",O27&lt;&gt;"")+--AND(D27&lt;&gt;"",P27&lt;&gt;"")+--AND(E27&lt;&gt;"",Q27&lt;&gt;"")+--AND(F27&lt;&gt;"",R27&lt;&gt;"")+--AND(G27&lt;&gt;"",S27&lt;&gt;"")+--AND(H27&lt;&gt;"",T27&lt;&gt;"")+--AND(I27&lt;&gt;"",U27&lt;&gt;"")+--AND(J27&lt;&gt;"",V27&lt;&gt;"")+--AND(K27&lt;&gt;"",W27&lt;&gt;"")+--AND(L27&lt;&gt;"",X27&lt;&gt;"")+--AND(M27&lt;&gt;"",Y27&lt;&gt;"")</f>
        <v>0.0</v>
      </c>
      <c r="AA27">
        <f>AT27</f>
        <v/>
      </c>
      <c r="AB27">
        <f>BF27</f>
        <v/>
      </c>
      <c r="AC27">
        <f>IF(Variables!$F$28="","",IF(ISNUMBER(FIND("=",TRIM(MID(SUBSTITUTE(Variables!$F$28,";",REPT(" ",200)),1,200)))),TRIM(LEFT(TRIM(MID(SUBSTITUTE(Variables!$F$28,";",REPT(" ",200)),1,200)),FIND("=",TRIM(MID(SUBSTITUTE(Variables!$F$28,";",REPT(" ",200)),1,200)))-1)),TRIM(TRIM(MID(SUBSTITUTE(Variables!$F$28,";",REPT(" ",200)),1,200)))))</f>
        <v/>
      </c>
      <c r="AD27">
        <f>IF(Variables!$F$28="","",IF(ISNUMBER(FIND("=",TRIM(MID(SUBSTITUTE(Variables!$F$28,";",REPT(" ",200)),201,200)))),TRIM(LEFT(TRIM(MID(SUBSTITUTE(Variables!$F$28,";",REPT(" ",200)),201,200)),FIND("=",TRIM(MID(SUBSTITUTE(Variables!$F$28,";",REPT(" ",200)),201,200)))-1)),TRIM(TRIM(MID(SUBSTITUTE(Variables!$F$28,";",REPT(" ",200)),201,200)))))</f>
        <v/>
      </c>
      <c r="AE27">
        <f>IF(Variables!$F$28="","",IF(ISNUMBER(FIND("=",TRIM(MID(SUBSTITUTE(Variables!$F$28,";",REPT(" ",200)),401,200)))),TRIM(LEFT(TRIM(MID(SUBSTITUTE(Variables!$F$28,";",REPT(" ",200)),401,200)),FIND("=",TRIM(MID(SUBSTITUTE(Variables!$F$28,";",REPT(" ",200)),401,200)))-1)),TRIM(TRIM(MID(SUBSTITUTE(Variables!$F$28,";",REPT(" ",200)),401,200)))))</f>
        <v/>
      </c>
      <c r="AF27">
        <f>IF(Variables!$F$28="","",IF(ISNUMBER(FIND("=",TRIM(MID(SUBSTITUTE(Variables!$F$28,";",REPT(" ",200)),601,200)))),TRIM(LEFT(TRIM(MID(SUBSTITUTE(Variables!$F$28,";",REPT(" ",200)),601,200)),FIND("=",TRIM(MID(SUBSTITUTE(Variables!$F$28,";",REPT(" ",200)),601,200)))-1)),TRIM(TRIM(MID(SUBSTITUTE(Variables!$F$28,";",REPT(" ",200)),601,200)))))</f>
        <v/>
      </c>
      <c r="AG27">
        <f>""&amp;IF(AC27="","",IF(""="","",", ")&amp;AC27)&amp;IF(AD27="","",IF(""&amp;IF(AC27="","",IF(""="","",", ")&amp;AC27)="","",", ")&amp;AD27)&amp;IF(AE27="","",IF(""&amp;IF(AC27="","",IF(""="","",", ")&amp;AC27)&amp;IF(AD27="","",IF(""&amp;IF(AC27="","",IF(""="","",", ")&amp;AC27)="","",", ")&amp;AD27)="","",", ")&amp;AE27)&amp;IF(AF27="","",IF(""&amp;IF(AC27="","",IF(""="","",", ")&amp;AC27)&amp;IF(AD27="","",IF(""&amp;IF(AC27="","",IF(""="","",", ")&amp;AC27)="","",", ")&amp;AD27)&amp;IF(AE27="","",IF(""&amp;IF(AC27="","",IF(""="","",", ")&amp;AC27)&amp;IF(AD27="","",IF(""&amp;IF(AC27="","",IF(""="","",", ")&amp;AC27)="","",", ")&amp;AD27)="","",", ")&amp;AE27)="","",", ")&amp;AF27)</f>
        <v/>
      </c>
      <c r="AH27">
        <f>""&amp;IF(AC27="","",IF(""="","",", ")&amp;AC27)&amp;IF(AD27="","",IF(""&amp;IF(AC27="","",IF(""="","",", ")&amp;AC27)="","",", ")&amp;AD27)&amp;IF(AE27="","",IF(""&amp;IF(AC27="","",IF(""="","",", ")&amp;AC27)&amp;IF(AD27="","",IF(""&amp;IF(AC27="","",IF(""="","",", ")&amp;AC27)="","",", ")&amp;AD27)="","",", ")&amp;AE27)&amp;IF(AF27="","",IF(""&amp;IF(AC27="","",IF(""="","",", ")&amp;AC27)&amp;IF(AD27="","",IF(""&amp;IF(AC27="","",IF(""="","",", ")&amp;AC27)="","",", ")&amp;AD27)&amp;IF(AE27="","",IF(""&amp;IF(AC27="","",IF(""="","",", ")&amp;AC27)&amp;IF(AD27="","",IF(""&amp;IF(AC27="","",IF(""="","",", ")&amp;AC27)="","",", ")&amp;AD27)="","",", ")&amp;AE27)="","",", ")&amp;AF27)</f>
        <v/>
      </c>
      <c r="AI27">
        <f>IF(AND(B27&lt;&gt;"",N27&lt;&gt;""),""&amp;IF(""="","",", ")&amp;CHAR(34)&amp;SUBSTITUTE(N27,CHAR(34),"\"&amp;CHAR(34))&amp;CHAR(34)&amp;" = "&amp;B27,"")</f>
        <v/>
      </c>
      <c r="AJ27">
        <f>IF(AND(C27&lt;&gt;"",O27&lt;&gt;""),AI27&amp;IF(AI27="","",", ")&amp;CHAR(34)&amp;SUBSTITUTE(O27,CHAR(34),"\"&amp;CHAR(34))&amp;CHAR(34)&amp;" = "&amp;C27,AI27)</f>
        <v/>
      </c>
      <c r="AK27">
        <f>IF(AND(D27&lt;&gt;"",P27&lt;&gt;""),AJ27&amp;IF(AJ27="","",", ")&amp;CHAR(34)&amp;SUBSTITUTE(P27,CHAR(34),"\"&amp;CHAR(34))&amp;CHAR(34)&amp;" = "&amp;D27,AJ27)</f>
        <v/>
      </c>
      <c r="AL27">
        <f>IF(AND(E27&lt;&gt;"",Q27&lt;&gt;""),AK27&amp;IF(AK27="","",", ")&amp;CHAR(34)&amp;SUBSTITUTE(Q27,CHAR(34),"\"&amp;CHAR(34))&amp;CHAR(34)&amp;" = "&amp;E27,AK27)</f>
        <v/>
      </c>
      <c r="AM27">
        <f>IF(AND(F27&lt;&gt;"",R27&lt;&gt;""),AL27&amp;IF(AL27="","",", ")&amp;CHAR(34)&amp;SUBSTITUTE(R27,CHAR(34),"\"&amp;CHAR(34))&amp;CHAR(34)&amp;" = "&amp;F27,AL27)</f>
        <v/>
      </c>
      <c r="AN27">
        <f>IF(AND(G27&lt;&gt;"",S27&lt;&gt;""),AM27&amp;IF(AM27="","",", ")&amp;CHAR(34)&amp;SUBSTITUTE(S27,CHAR(34),"\"&amp;CHAR(34))&amp;CHAR(34)&amp;" = "&amp;G27,AM27)</f>
        <v/>
      </c>
      <c r="AO27">
        <f>IF(AND(H27&lt;&gt;"",T27&lt;&gt;""),AN27&amp;IF(AN27="","",", ")&amp;CHAR(34)&amp;SUBSTITUTE(T27,CHAR(34),"\"&amp;CHAR(34))&amp;CHAR(34)&amp;" = "&amp;H27,AN27)</f>
        <v/>
      </c>
      <c r="AP27">
        <f>IF(AND(I27&lt;&gt;"",U27&lt;&gt;""),AO27&amp;IF(AO27="","",", ")&amp;CHAR(34)&amp;SUBSTITUTE(U27,CHAR(34),"\"&amp;CHAR(34))&amp;CHAR(34)&amp;" = "&amp;I27,AO27)</f>
        <v/>
      </c>
      <c r="AQ27">
        <f>IF(AND(J27&lt;&gt;"",V27&lt;&gt;""),AP27&amp;IF(AP27="","",", ")&amp;CHAR(34)&amp;SUBSTITUTE(V27,CHAR(34),"\"&amp;CHAR(34))&amp;CHAR(34)&amp;" = "&amp;J27,AP27)</f>
        <v/>
      </c>
      <c r="AR27">
        <f>IF(AND(K27&lt;&gt;"",W27&lt;&gt;""),AQ27&amp;IF(AQ27="","",", ")&amp;CHAR(34)&amp;SUBSTITUTE(W27,CHAR(34),"\"&amp;CHAR(34))&amp;CHAR(34)&amp;" = "&amp;K27,AQ27)</f>
        <v/>
      </c>
      <c r="AS27">
        <f>IF(AND(L27&lt;&gt;"",X27&lt;&gt;""),AR27&amp;IF(AR27="","",", ")&amp;CHAR(34)&amp;SUBSTITUTE(X27,CHAR(34),"\"&amp;CHAR(34))&amp;CHAR(34)&amp;" = "&amp;L27,AR27)</f>
        <v/>
      </c>
      <c r="AT27">
        <f>IF(AND(M27&lt;&gt;"",Y27&lt;&gt;""),AS27&amp;IF(AS27="","",", ")&amp;CHAR(34)&amp;SUBSTITUTE(Y27,CHAR(34),"\"&amp;CHAR(34))&amp;CHAR(34)&amp;" = "&amp;M27,AS27)</f>
        <v/>
      </c>
      <c r="AU27">
        <f>IF(AND(B27&lt;&gt;"",N27&lt;&gt;""),""&amp;IF(""="",""," ")&amp;B27&amp;" "&amp;CHAR(34)&amp;SUBSTITUTE(N27,CHAR(34),CHAR(34)&amp;CHAR(34))&amp;CHAR(34),"")</f>
        <v/>
      </c>
      <c r="AV27">
        <f>IF(AND(C27&lt;&gt;"",O27&lt;&gt;""),AU27&amp;IF(AU27="",""," ")&amp;C27&amp;" "&amp;CHAR(34)&amp;SUBSTITUTE(O27,CHAR(34),CHAR(34)&amp;CHAR(34))&amp;CHAR(34),AU27)</f>
        <v/>
      </c>
      <c r="AW27">
        <f>IF(AND(D27&lt;&gt;"",P27&lt;&gt;""),AV27&amp;IF(AV27="",""," ")&amp;D27&amp;" "&amp;CHAR(34)&amp;SUBSTITUTE(P27,CHAR(34),CHAR(34)&amp;CHAR(34))&amp;CHAR(34),AV27)</f>
        <v/>
      </c>
      <c r="AX27">
        <f>IF(AND(E27&lt;&gt;"",Q27&lt;&gt;""),AW27&amp;IF(AW27="",""," ")&amp;E27&amp;" "&amp;CHAR(34)&amp;SUBSTITUTE(Q27,CHAR(34),CHAR(34)&amp;CHAR(34))&amp;CHAR(34),AW27)</f>
        <v/>
      </c>
      <c r="AY27">
        <f>IF(AND(F27&lt;&gt;"",R27&lt;&gt;""),AX27&amp;IF(AX27="",""," ")&amp;F27&amp;" "&amp;CHAR(34)&amp;SUBSTITUTE(R27,CHAR(34),CHAR(34)&amp;CHAR(34))&amp;CHAR(34),AX27)</f>
        <v/>
      </c>
      <c r="AZ27">
        <f>IF(AND(G27&lt;&gt;"",S27&lt;&gt;""),AY27&amp;IF(AY27="",""," ")&amp;G27&amp;" "&amp;CHAR(34)&amp;SUBSTITUTE(S27,CHAR(34),CHAR(34)&amp;CHAR(34))&amp;CHAR(34),AY27)</f>
        <v/>
      </c>
      <c r="BA27">
        <f>IF(AND(H27&lt;&gt;"",T27&lt;&gt;""),AZ27&amp;IF(AZ27="",""," ")&amp;H27&amp;" "&amp;CHAR(34)&amp;SUBSTITUTE(T27,CHAR(34),CHAR(34)&amp;CHAR(34))&amp;CHAR(34),AZ27)</f>
        <v/>
      </c>
      <c r="BB27">
        <f>IF(AND(I27&lt;&gt;"",U27&lt;&gt;""),BA27&amp;IF(BA27="",""," ")&amp;I27&amp;" "&amp;CHAR(34)&amp;SUBSTITUTE(U27,CHAR(34),CHAR(34)&amp;CHAR(34))&amp;CHAR(34),BA27)</f>
        <v/>
      </c>
      <c r="BC27">
        <f>IF(AND(J27&lt;&gt;"",V27&lt;&gt;""),BB27&amp;IF(BB27="",""," ")&amp;J27&amp;" "&amp;CHAR(34)&amp;SUBSTITUTE(V27,CHAR(34),CHAR(34)&amp;CHAR(34))&amp;CHAR(34),BB27)</f>
        <v/>
      </c>
      <c r="BD27">
        <f>IF(AND(K27&lt;&gt;"",W27&lt;&gt;""),BC27&amp;IF(BC27="",""," ")&amp;K27&amp;" "&amp;CHAR(34)&amp;SUBSTITUTE(W27,CHAR(34),CHAR(34)&amp;CHAR(34))&amp;CHAR(34),BC27)</f>
        <v/>
      </c>
      <c r="BE27">
        <f>IF(AND(L27&lt;&gt;"",X27&lt;&gt;""),BD27&amp;IF(BD27="",""," ")&amp;L27&amp;" "&amp;CHAR(34)&amp;SUBSTITUTE(X27,CHAR(34),CHAR(34)&amp;CHAR(34))&amp;CHAR(34),BD27)</f>
        <v/>
      </c>
      <c r="BF27">
        <f>IF(AND(M27&lt;&gt;"",Y27&lt;&gt;""),BE27&amp;IF(BE27="",""," ")&amp;M27&amp;" "&amp;CHAR(34)&amp;SUBSTITUTE(Y27,CHAR(34),CHAR(34)&amp;CHAR(34))&amp;CHAR(34),BE27)</f>
        <v/>
      </c>
    </row>
    <row r="28" spans="1:58">
      <c r="A28">
        <f>IF(Variables!$A$29="","",Variables!$A$29)</f>
        <v/>
      </c>
      <c r="B28">
        <f>IF(Variables!$E$29="","",IF(ISNUMBER(FIND("=",TRIM(MID(SUBSTITUTE(Variables!$E$29,";",REPT(" ",200)),1,200)))),TRIM(LEFT(TRIM(MID(SUBSTITUTE(Variables!$E$29,";",REPT(" ",200)),1,200)),FIND("=",TRIM(MID(SUBSTITUTE(Variables!$E$29,";",REPT(" ",200)),1,200)))-1)),TRIM(TRIM(MID(SUBSTITUTE(Variables!$E$29,";",REPT(" ",200)),1,200)))))</f>
        <v/>
      </c>
      <c r="C28">
        <f>IF(Variables!$E$29="","",IF(ISNUMBER(FIND("=",TRIM(MID(SUBSTITUTE(Variables!$E$29,";",REPT(" ",200)),201,200)))),TRIM(LEFT(TRIM(MID(SUBSTITUTE(Variables!$E$29,";",REPT(" ",200)),201,200)),FIND("=",TRIM(MID(SUBSTITUTE(Variables!$E$29,";",REPT(" ",200)),201,200)))-1)),TRIM(TRIM(MID(SUBSTITUTE(Variables!$E$29,";",REPT(" ",200)),201,200)))))</f>
        <v/>
      </c>
      <c r="D28">
        <f>IF(Variables!$E$29="","",IF(ISNUMBER(FIND("=",TRIM(MID(SUBSTITUTE(Variables!$E$29,";",REPT(" ",200)),401,200)))),TRIM(LEFT(TRIM(MID(SUBSTITUTE(Variables!$E$29,";",REPT(" ",200)),401,200)),FIND("=",TRIM(MID(SUBSTITUTE(Variables!$E$29,";",REPT(" ",200)),401,200)))-1)),TRIM(TRIM(MID(SUBSTITUTE(Variables!$E$29,";",REPT(" ",200)),401,200)))))</f>
        <v/>
      </c>
      <c r="E28">
        <f>IF(Variables!$E$29="","",IF(ISNUMBER(FIND("=",TRIM(MID(SUBSTITUTE(Variables!$E$29,";",REPT(" ",200)),601,200)))),TRIM(LEFT(TRIM(MID(SUBSTITUTE(Variables!$E$29,";",REPT(" ",200)),601,200)),FIND("=",TRIM(MID(SUBSTITUTE(Variables!$E$29,";",REPT(" ",200)),601,200)))-1)),TRIM(TRIM(MID(SUBSTITUTE(Variables!$E$29,";",REPT(" ",200)),601,200)))))</f>
        <v/>
      </c>
      <c r="F28">
        <f>IF(Variables!$E$29="","",IF(ISNUMBER(FIND("=",TRIM(MID(SUBSTITUTE(Variables!$E$29,";",REPT(" ",200)),801,200)))),TRIM(LEFT(TRIM(MID(SUBSTITUTE(Variables!$E$29,";",REPT(" ",200)),801,200)),FIND("=",TRIM(MID(SUBSTITUTE(Variables!$E$29,";",REPT(" ",200)),801,200)))-1)),TRIM(TRIM(MID(SUBSTITUTE(Variables!$E$29,";",REPT(" ",200)),801,200)))))</f>
        <v/>
      </c>
      <c r="G28">
        <f>IF(Variables!$E$29="","",IF(ISNUMBER(FIND("=",TRIM(MID(SUBSTITUTE(Variables!$E$29,";",REPT(" ",200)),1001,200)))),TRIM(LEFT(TRIM(MID(SUBSTITUTE(Variables!$E$29,";",REPT(" ",200)),1001,200)),FIND("=",TRIM(MID(SUBSTITUTE(Variables!$E$29,";",REPT(" ",200)),1001,200)))-1)),TRIM(TRIM(MID(SUBSTITUTE(Variables!$E$29,";",REPT(" ",200)),1001,200)))))</f>
        <v/>
      </c>
      <c r="H28">
        <f>IF(Variables!$E$29="","",IF(ISNUMBER(FIND("=",TRIM(MID(SUBSTITUTE(Variables!$E$29,";",REPT(" ",200)),1201,200)))),TRIM(LEFT(TRIM(MID(SUBSTITUTE(Variables!$E$29,";",REPT(" ",200)),1201,200)),FIND("=",TRIM(MID(SUBSTITUTE(Variables!$E$29,";",REPT(" ",200)),1201,200)))-1)),TRIM(TRIM(MID(SUBSTITUTE(Variables!$E$29,";",REPT(" ",200)),1201,200)))))</f>
        <v/>
      </c>
      <c r="I28">
        <f>IF(Variables!$E$29="","",IF(ISNUMBER(FIND("=",TRIM(MID(SUBSTITUTE(Variables!$E$29,";",REPT(" ",200)),1401,200)))),TRIM(LEFT(TRIM(MID(SUBSTITUTE(Variables!$E$29,";",REPT(" ",200)),1401,200)),FIND("=",TRIM(MID(SUBSTITUTE(Variables!$E$29,";",REPT(" ",200)),1401,200)))-1)),TRIM(TRIM(MID(SUBSTITUTE(Variables!$E$29,";",REPT(" ",200)),1401,200)))))</f>
        <v/>
      </c>
      <c r="J28">
        <f>IF(Variables!$E$29="","",IF(ISNUMBER(FIND("=",TRIM(MID(SUBSTITUTE(Variables!$E$29,";",REPT(" ",200)),1601,200)))),TRIM(LEFT(TRIM(MID(SUBSTITUTE(Variables!$E$29,";",REPT(" ",200)),1601,200)),FIND("=",TRIM(MID(SUBSTITUTE(Variables!$E$29,";",REPT(" ",200)),1601,200)))-1)),TRIM(TRIM(MID(SUBSTITUTE(Variables!$E$29,";",REPT(" ",200)),1601,200)))))</f>
        <v/>
      </c>
      <c r="K28">
        <f>IF(Variables!$E$29="","",IF(ISNUMBER(FIND("=",TRIM(MID(SUBSTITUTE(Variables!$E$29,";",REPT(" ",200)),1801,200)))),TRIM(LEFT(TRIM(MID(SUBSTITUTE(Variables!$E$29,";",REPT(" ",200)),1801,200)),FIND("=",TRIM(MID(SUBSTITUTE(Variables!$E$29,";",REPT(" ",200)),1801,200)))-1)),TRIM(TRIM(MID(SUBSTITUTE(Variables!$E$29,";",REPT(" ",200)),1801,200)))))</f>
        <v/>
      </c>
      <c r="L28">
        <f>IF(Variables!$E$29="","",IF(ISNUMBER(FIND("=",TRIM(MID(SUBSTITUTE(Variables!$E$29,";",REPT(" ",200)),2001,200)))),TRIM(LEFT(TRIM(MID(SUBSTITUTE(Variables!$E$29,";",REPT(" ",200)),2001,200)),FIND("=",TRIM(MID(SUBSTITUTE(Variables!$E$29,";",REPT(" ",200)),2001,200)))-1)),TRIM(TRIM(MID(SUBSTITUTE(Variables!$E$29,";",REPT(" ",200)),2001,200)))))</f>
        <v/>
      </c>
      <c r="M28">
        <f>IF(Variables!$E$29="","",IF(ISNUMBER(FIND("=",TRIM(MID(SUBSTITUTE(Variables!$E$29,";",REPT(" ",200)),2201,200)))),TRIM(LEFT(TRIM(MID(SUBSTITUTE(Variables!$E$29,";",REPT(" ",200)),2201,200)),FIND("=",TRIM(MID(SUBSTITUTE(Variables!$E$29,";",REPT(" ",200)),2201,200)))-1)),TRIM(TRIM(MID(SUBSTITUTE(Variables!$E$29,";",REPT(" ",200)),2201,200)))))</f>
        <v/>
      </c>
      <c r="N28">
        <f>IF(Variables!$E$29="","",IF(ISNUMBER(FIND("=",TRIM(MID(SUBSTITUTE(Variables!$E$29,";",REPT(" ",200)),1,200)))),TRIM(MID(TRIM(MID(SUBSTITUTE(Variables!$E$29,";",REPT(" ",200)),1,200)),FIND("=",TRIM(MID(SUBSTITUTE(Variables!$E$29,";",REPT(" ",200)),1,200)))+1,200)),""))</f>
        <v/>
      </c>
      <c r="O28">
        <f>IF(Variables!$E$29="","",IF(ISNUMBER(FIND("=",TRIM(MID(SUBSTITUTE(Variables!$E$29,";",REPT(" ",200)),201,200)))),TRIM(MID(TRIM(MID(SUBSTITUTE(Variables!$E$29,";",REPT(" ",200)),201,200)),FIND("=",TRIM(MID(SUBSTITUTE(Variables!$E$29,";",REPT(" ",200)),201,200)))+1,200)),""))</f>
        <v/>
      </c>
      <c r="P28">
        <f>IF(Variables!$E$29="","",IF(ISNUMBER(FIND("=",TRIM(MID(SUBSTITUTE(Variables!$E$29,";",REPT(" ",200)),401,200)))),TRIM(MID(TRIM(MID(SUBSTITUTE(Variables!$E$29,";",REPT(" ",200)),401,200)),FIND("=",TRIM(MID(SUBSTITUTE(Variables!$E$29,";",REPT(" ",200)),401,200)))+1,200)),""))</f>
        <v/>
      </c>
      <c r="Q28">
        <f>IF(Variables!$E$29="","",IF(ISNUMBER(FIND("=",TRIM(MID(SUBSTITUTE(Variables!$E$29,";",REPT(" ",200)),601,200)))),TRIM(MID(TRIM(MID(SUBSTITUTE(Variables!$E$29,";",REPT(" ",200)),601,200)),FIND("=",TRIM(MID(SUBSTITUTE(Variables!$E$29,";",REPT(" ",200)),601,200)))+1,200)),""))</f>
        <v/>
      </c>
      <c r="R28">
        <f>IF(Variables!$E$29="","",IF(ISNUMBER(FIND("=",TRIM(MID(SUBSTITUTE(Variables!$E$29,";",REPT(" ",200)),801,200)))),TRIM(MID(TRIM(MID(SUBSTITUTE(Variables!$E$29,";",REPT(" ",200)),801,200)),FIND("=",TRIM(MID(SUBSTITUTE(Variables!$E$29,";",REPT(" ",200)),801,200)))+1,200)),""))</f>
        <v/>
      </c>
      <c r="S28">
        <f>IF(Variables!$E$29="","",IF(ISNUMBER(FIND("=",TRIM(MID(SUBSTITUTE(Variables!$E$29,";",REPT(" ",200)),1001,200)))),TRIM(MID(TRIM(MID(SUBSTITUTE(Variables!$E$29,";",REPT(" ",200)),1001,200)),FIND("=",TRIM(MID(SUBSTITUTE(Variables!$E$29,";",REPT(" ",200)),1001,200)))+1,200)),""))</f>
        <v/>
      </c>
      <c r="T28">
        <f>IF(Variables!$E$29="","",IF(ISNUMBER(FIND("=",TRIM(MID(SUBSTITUTE(Variables!$E$29,";",REPT(" ",200)),1201,200)))),TRIM(MID(TRIM(MID(SUBSTITUTE(Variables!$E$29,";",REPT(" ",200)),1201,200)),FIND("=",TRIM(MID(SUBSTITUTE(Variables!$E$29,";",REPT(" ",200)),1201,200)))+1,200)),""))</f>
        <v/>
      </c>
      <c r="U28">
        <f>IF(Variables!$E$29="","",IF(ISNUMBER(FIND("=",TRIM(MID(SUBSTITUTE(Variables!$E$29,";",REPT(" ",200)),1401,200)))),TRIM(MID(TRIM(MID(SUBSTITUTE(Variables!$E$29,";",REPT(" ",200)),1401,200)),FIND("=",TRIM(MID(SUBSTITUTE(Variables!$E$29,";",REPT(" ",200)),1401,200)))+1,200)),""))</f>
        <v/>
      </c>
      <c r="V28">
        <f>IF(Variables!$E$29="","",IF(ISNUMBER(FIND("=",TRIM(MID(SUBSTITUTE(Variables!$E$29,";",REPT(" ",200)),1601,200)))),TRIM(MID(TRIM(MID(SUBSTITUTE(Variables!$E$29,";",REPT(" ",200)),1601,200)),FIND("=",TRIM(MID(SUBSTITUTE(Variables!$E$29,";",REPT(" ",200)),1601,200)))+1,200)),""))</f>
        <v/>
      </c>
      <c r="W28">
        <f>IF(Variables!$E$29="","",IF(ISNUMBER(FIND("=",TRIM(MID(SUBSTITUTE(Variables!$E$29,";",REPT(" ",200)),1801,200)))),TRIM(MID(TRIM(MID(SUBSTITUTE(Variables!$E$29,";",REPT(" ",200)),1801,200)),FIND("=",TRIM(MID(SUBSTITUTE(Variables!$E$29,";",REPT(" ",200)),1801,200)))+1,200)),""))</f>
        <v/>
      </c>
      <c r="X28">
        <f>IF(Variables!$E$29="","",IF(ISNUMBER(FIND("=",TRIM(MID(SUBSTITUTE(Variables!$E$29,";",REPT(" ",200)),2001,200)))),TRIM(MID(TRIM(MID(SUBSTITUTE(Variables!$E$29,";",REPT(" ",200)),2001,200)),FIND("=",TRIM(MID(SUBSTITUTE(Variables!$E$29,";",REPT(" ",200)),2001,200)))+1,200)),""))</f>
        <v/>
      </c>
      <c r="Y28">
        <f>IF(Variables!$E$29="","",IF(ISNUMBER(FIND("=",TRIM(MID(SUBSTITUTE(Variables!$E$29,";",REPT(" ",200)),2201,200)))),TRIM(MID(TRIM(MID(SUBSTITUTE(Variables!$E$29,";",REPT(" ",200)),2201,200)),FIND("=",TRIM(MID(SUBSTITUTE(Variables!$E$29,";",REPT(" ",200)),2201,200)))+1,200)),""))</f>
        <v/>
      </c>
      <c r="Z28">
        <f>--AND(B28&lt;&gt;"",N28&lt;&gt;"")+--AND(C28&lt;&gt;"",O28&lt;&gt;"")+--AND(D28&lt;&gt;"",P28&lt;&gt;"")+--AND(E28&lt;&gt;"",Q28&lt;&gt;"")+--AND(F28&lt;&gt;"",R28&lt;&gt;"")+--AND(G28&lt;&gt;"",S28&lt;&gt;"")+--AND(H28&lt;&gt;"",T28&lt;&gt;"")+--AND(I28&lt;&gt;"",U28&lt;&gt;"")+--AND(J28&lt;&gt;"",V28&lt;&gt;"")+--AND(K28&lt;&gt;"",W28&lt;&gt;"")+--AND(L28&lt;&gt;"",X28&lt;&gt;"")+--AND(M28&lt;&gt;"",Y28&lt;&gt;"")</f>
        <v>0.0</v>
      </c>
      <c r="AA28">
        <f>AT28</f>
        <v/>
      </c>
      <c r="AB28">
        <f>BF28</f>
        <v/>
      </c>
      <c r="AC28">
        <f>IF(Variables!$F$29="","",IF(ISNUMBER(FIND("=",TRIM(MID(SUBSTITUTE(Variables!$F$29,";",REPT(" ",200)),1,200)))),TRIM(LEFT(TRIM(MID(SUBSTITUTE(Variables!$F$29,";",REPT(" ",200)),1,200)),FIND("=",TRIM(MID(SUBSTITUTE(Variables!$F$29,";",REPT(" ",200)),1,200)))-1)),TRIM(TRIM(MID(SUBSTITUTE(Variables!$F$29,";",REPT(" ",200)),1,200)))))</f>
        <v/>
      </c>
      <c r="AD28">
        <f>IF(Variables!$F$29="","",IF(ISNUMBER(FIND("=",TRIM(MID(SUBSTITUTE(Variables!$F$29,";",REPT(" ",200)),201,200)))),TRIM(LEFT(TRIM(MID(SUBSTITUTE(Variables!$F$29,";",REPT(" ",200)),201,200)),FIND("=",TRIM(MID(SUBSTITUTE(Variables!$F$29,";",REPT(" ",200)),201,200)))-1)),TRIM(TRIM(MID(SUBSTITUTE(Variables!$F$29,";",REPT(" ",200)),201,200)))))</f>
        <v/>
      </c>
      <c r="AE28">
        <f>IF(Variables!$F$29="","",IF(ISNUMBER(FIND("=",TRIM(MID(SUBSTITUTE(Variables!$F$29,";",REPT(" ",200)),401,200)))),TRIM(LEFT(TRIM(MID(SUBSTITUTE(Variables!$F$29,";",REPT(" ",200)),401,200)),FIND("=",TRIM(MID(SUBSTITUTE(Variables!$F$29,";",REPT(" ",200)),401,200)))-1)),TRIM(TRIM(MID(SUBSTITUTE(Variables!$F$29,";",REPT(" ",200)),401,200)))))</f>
        <v/>
      </c>
      <c r="AF28">
        <f>IF(Variables!$F$29="","",IF(ISNUMBER(FIND("=",TRIM(MID(SUBSTITUTE(Variables!$F$29,";",REPT(" ",200)),601,200)))),TRIM(LEFT(TRIM(MID(SUBSTITUTE(Variables!$F$29,";",REPT(" ",200)),601,200)),FIND("=",TRIM(MID(SUBSTITUTE(Variables!$F$29,";",REPT(" ",200)),601,200)))-1)),TRIM(TRIM(MID(SUBSTITUTE(Variables!$F$29,";",REPT(" ",200)),601,200)))))</f>
        <v/>
      </c>
      <c r="AG28">
        <f>""&amp;IF(AC28="","",IF(""="","",", ")&amp;AC28)&amp;IF(AD28="","",IF(""&amp;IF(AC28="","",IF(""="","",", ")&amp;AC28)="","",", ")&amp;AD28)&amp;IF(AE28="","",IF(""&amp;IF(AC28="","",IF(""="","",", ")&amp;AC28)&amp;IF(AD28="","",IF(""&amp;IF(AC28="","",IF(""="","",", ")&amp;AC28)="","",", ")&amp;AD28)="","",", ")&amp;AE28)&amp;IF(AF28="","",IF(""&amp;IF(AC28="","",IF(""="","",", ")&amp;AC28)&amp;IF(AD28="","",IF(""&amp;IF(AC28="","",IF(""="","",", ")&amp;AC28)="","",", ")&amp;AD28)&amp;IF(AE28="","",IF(""&amp;IF(AC28="","",IF(""="","",", ")&amp;AC28)&amp;IF(AD28="","",IF(""&amp;IF(AC28="","",IF(""="","",", ")&amp;AC28)="","",", ")&amp;AD28)="","",", ")&amp;AE28)="","",", ")&amp;AF28)</f>
        <v/>
      </c>
      <c r="AH28">
        <f>""&amp;IF(AC28="","",IF(""="","",", ")&amp;AC28)&amp;IF(AD28="","",IF(""&amp;IF(AC28="","",IF(""="","",", ")&amp;AC28)="","",", ")&amp;AD28)&amp;IF(AE28="","",IF(""&amp;IF(AC28="","",IF(""="","",", ")&amp;AC28)&amp;IF(AD28="","",IF(""&amp;IF(AC28="","",IF(""="","",", ")&amp;AC28)="","",", ")&amp;AD28)="","",", ")&amp;AE28)&amp;IF(AF28="","",IF(""&amp;IF(AC28="","",IF(""="","",", ")&amp;AC28)&amp;IF(AD28="","",IF(""&amp;IF(AC28="","",IF(""="","",", ")&amp;AC28)="","",", ")&amp;AD28)&amp;IF(AE28="","",IF(""&amp;IF(AC28="","",IF(""="","",", ")&amp;AC28)&amp;IF(AD28="","",IF(""&amp;IF(AC28="","",IF(""="","",", ")&amp;AC28)="","",", ")&amp;AD28)="","",", ")&amp;AE28)="","",", ")&amp;AF28)</f>
        <v/>
      </c>
      <c r="AI28">
        <f>IF(AND(B28&lt;&gt;"",N28&lt;&gt;""),""&amp;IF(""="","",", ")&amp;CHAR(34)&amp;SUBSTITUTE(N28,CHAR(34),"\"&amp;CHAR(34))&amp;CHAR(34)&amp;" = "&amp;B28,"")</f>
        <v/>
      </c>
      <c r="AJ28">
        <f>IF(AND(C28&lt;&gt;"",O28&lt;&gt;""),AI28&amp;IF(AI28="","",", ")&amp;CHAR(34)&amp;SUBSTITUTE(O28,CHAR(34),"\"&amp;CHAR(34))&amp;CHAR(34)&amp;" = "&amp;C28,AI28)</f>
        <v/>
      </c>
      <c r="AK28">
        <f>IF(AND(D28&lt;&gt;"",P28&lt;&gt;""),AJ28&amp;IF(AJ28="","",", ")&amp;CHAR(34)&amp;SUBSTITUTE(P28,CHAR(34),"\"&amp;CHAR(34))&amp;CHAR(34)&amp;" = "&amp;D28,AJ28)</f>
        <v/>
      </c>
      <c r="AL28">
        <f>IF(AND(E28&lt;&gt;"",Q28&lt;&gt;""),AK28&amp;IF(AK28="","",", ")&amp;CHAR(34)&amp;SUBSTITUTE(Q28,CHAR(34),"\"&amp;CHAR(34))&amp;CHAR(34)&amp;" = "&amp;E28,AK28)</f>
        <v/>
      </c>
      <c r="AM28">
        <f>IF(AND(F28&lt;&gt;"",R28&lt;&gt;""),AL28&amp;IF(AL28="","",", ")&amp;CHAR(34)&amp;SUBSTITUTE(R28,CHAR(34),"\"&amp;CHAR(34))&amp;CHAR(34)&amp;" = "&amp;F28,AL28)</f>
        <v/>
      </c>
      <c r="AN28">
        <f>IF(AND(G28&lt;&gt;"",S28&lt;&gt;""),AM28&amp;IF(AM28="","",", ")&amp;CHAR(34)&amp;SUBSTITUTE(S28,CHAR(34),"\"&amp;CHAR(34))&amp;CHAR(34)&amp;" = "&amp;G28,AM28)</f>
        <v/>
      </c>
      <c r="AO28">
        <f>IF(AND(H28&lt;&gt;"",T28&lt;&gt;""),AN28&amp;IF(AN28="","",", ")&amp;CHAR(34)&amp;SUBSTITUTE(T28,CHAR(34),"\"&amp;CHAR(34))&amp;CHAR(34)&amp;" = "&amp;H28,AN28)</f>
        <v/>
      </c>
      <c r="AP28">
        <f>IF(AND(I28&lt;&gt;"",U28&lt;&gt;""),AO28&amp;IF(AO28="","",", ")&amp;CHAR(34)&amp;SUBSTITUTE(U28,CHAR(34),"\"&amp;CHAR(34))&amp;CHAR(34)&amp;" = "&amp;I28,AO28)</f>
        <v/>
      </c>
      <c r="AQ28">
        <f>IF(AND(J28&lt;&gt;"",V28&lt;&gt;""),AP28&amp;IF(AP28="","",", ")&amp;CHAR(34)&amp;SUBSTITUTE(V28,CHAR(34),"\"&amp;CHAR(34))&amp;CHAR(34)&amp;" = "&amp;J28,AP28)</f>
        <v/>
      </c>
      <c r="AR28">
        <f>IF(AND(K28&lt;&gt;"",W28&lt;&gt;""),AQ28&amp;IF(AQ28="","",", ")&amp;CHAR(34)&amp;SUBSTITUTE(W28,CHAR(34),"\"&amp;CHAR(34))&amp;CHAR(34)&amp;" = "&amp;K28,AQ28)</f>
        <v/>
      </c>
      <c r="AS28">
        <f>IF(AND(L28&lt;&gt;"",X28&lt;&gt;""),AR28&amp;IF(AR28="","",", ")&amp;CHAR(34)&amp;SUBSTITUTE(X28,CHAR(34),"\"&amp;CHAR(34))&amp;CHAR(34)&amp;" = "&amp;L28,AR28)</f>
        <v/>
      </c>
      <c r="AT28">
        <f>IF(AND(M28&lt;&gt;"",Y28&lt;&gt;""),AS28&amp;IF(AS28="","",", ")&amp;CHAR(34)&amp;SUBSTITUTE(Y28,CHAR(34),"\"&amp;CHAR(34))&amp;CHAR(34)&amp;" = "&amp;M28,AS28)</f>
        <v/>
      </c>
      <c r="AU28">
        <f>IF(AND(B28&lt;&gt;"",N28&lt;&gt;""),""&amp;IF(""="",""," ")&amp;B28&amp;" "&amp;CHAR(34)&amp;SUBSTITUTE(N28,CHAR(34),CHAR(34)&amp;CHAR(34))&amp;CHAR(34),"")</f>
        <v/>
      </c>
      <c r="AV28">
        <f>IF(AND(C28&lt;&gt;"",O28&lt;&gt;""),AU28&amp;IF(AU28="",""," ")&amp;C28&amp;" "&amp;CHAR(34)&amp;SUBSTITUTE(O28,CHAR(34),CHAR(34)&amp;CHAR(34))&amp;CHAR(34),AU28)</f>
        <v/>
      </c>
      <c r="AW28">
        <f>IF(AND(D28&lt;&gt;"",P28&lt;&gt;""),AV28&amp;IF(AV28="",""," ")&amp;D28&amp;" "&amp;CHAR(34)&amp;SUBSTITUTE(P28,CHAR(34),CHAR(34)&amp;CHAR(34))&amp;CHAR(34),AV28)</f>
        <v/>
      </c>
      <c r="AX28">
        <f>IF(AND(E28&lt;&gt;"",Q28&lt;&gt;""),AW28&amp;IF(AW28="",""," ")&amp;E28&amp;" "&amp;CHAR(34)&amp;SUBSTITUTE(Q28,CHAR(34),CHAR(34)&amp;CHAR(34))&amp;CHAR(34),AW28)</f>
        <v/>
      </c>
      <c r="AY28">
        <f>IF(AND(F28&lt;&gt;"",R28&lt;&gt;""),AX28&amp;IF(AX28="",""," ")&amp;F28&amp;" "&amp;CHAR(34)&amp;SUBSTITUTE(R28,CHAR(34),CHAR(34)&amp;CHAR(34))&amp;CHAR(34),AX28)</f>
        <v/>
      </c>
      <c r="AZ28">
        <f>IF(AND(G28&lt;&gt;"",S28&lt;&gt;""),AY28&amp;IF(AY28="",""," ")&amp;G28&amp;" "&amp;CHAR(34)&amp;SUBSTITUTE(S28,CHAR(34),CHAR(34)&amp;CHAR(34))&amp;CHAR(34),AY28)</f>
        <v/>
      </c>
      <c r="BA28">
        <f>IF(AND(H28&lt;&gt;"",T28&lt;&gt;""),AZ28&amp;IF(AZ28="",""," ")&amp;H28&amp;" "&amp;CHAR(34)&amp;SUBSTITUTE(T28,CHAR(34),CHAR(34)&amp;CHAR(34))&amp;CHAR(34),AZ28)</f>
        <v/>
      </c>
      <c r="BB28">
        <f>IF(AND(I28&lt;&gt;"",U28&lt;&gt;""),BA28&amp;IF(BA28="",""," ")&amp;I28&amp;" "&amp;CHAR(34)&amp;SUBSTITUTE(U28,CHAR(34),CHAR(34)&amp;CHAR(34))&amp;CHAR(34),BA28)</f>
        <v/>
      </c>
      <c r="BC28">
        <f>IF(AND(J28&lt;&gt;"",V28&lt;&gt;""),BB28&amp;IF(BB28="",""," ")&amp;J28&amp;" "&amp;CHAR(34)&amp;SUBSTITUTE(V28,CHAR(34),CHAR(34)&amp;CHAR(34))&amp;CHAR(34),BB28)</f>
        <v/>
      </c>
      <c r="BD28">
        <f>IF(AND(K28&lt;&gt;"",W28&lt;&gt;""),BC28&amp;IF(BC28="",""," ")&amp;K28&amp;" "&amp;CHAR(34)&amp;SUBSTITUTE(W28,CHAR(34),CHAR(34)&amp;CHAR(34))&amp;CHAR(34),BC28)</f>
        <v/>
      </c>
      <c r="BE28">
        <f>IF(AND(L28&lt;&gt;"",X28&lt;&gt;""),BD28&amp;IF(BD28="",""," ")&amp;L28&amp;" "&amp;CHAR(34)&amp;SUBSTITUTE(X28,CHAR(34),CHAR(34)&amp;CHAR(34))&amp;CHAR(34),BD28)</f>
        <v/>
      </c>
      <c r="BF28">
        <f>IF(AND(M28&lt;&gt;"",Y28&lt;&gt;""),BE28&amp;IF(BE28="",""," ")&amp;M28&amp;" "&amp;CHAR(34)&amp;SUBSTITUTE(Y28,CHAR(34),CHAR(34)&amp;CHAR(34))&amp;CHAR(34),BE28)</f>
        <v/>
      </c>
    </row>
    <row r="29" spans="1:58">
      <c r="A29">
        <f>IF(Variables!$A$30="","",Variables!$A$30)</f>
        <v/>
      </c>
      <c r="B29">
        <f>IF(Variables!$E$30="","",IF(ISNUMBER(FIND("=",TRIM(MID(SUBSTITUTE(Variables!$E$30,";",REPT(" ",200)),1,200)))),TRIM(LEFT(TRIM(MID(SUBSTITUTE(Variables!$E$30,";",REPT(" ",200)),1,200)),FIND("=",TRIM(MID(SUBSTITUTE(Variables!$E$30,";",REPT(" ",200)),1,200)))-1)),TRIM(TRIM(MID(SUBSTITUTE(Variables!$E$30,";",REPT(" ",200)),1,200)))))</f>
        <v/>
      </c>
      <c r="C29">
        <f>IF(Variables!$E$30="","",IF(ISNUMBER(FIND("=",TRIM(MID(SUBSTITUTE(Variables!$E$30,";",REPT(" ",200)),201,200)))),TRIM(LEFT(TRIM(MID(SUBSTITUTE(Variables!$E$30,";",REPT(" ",200)),201,200)),FIND("=",TRIM(MID(SUBSTITUTE(Variables!$E$30,";",REPT(" ",200)),201,200)))-1)),TRIM(TRIM(MID(SUBSTITUTE(Variables!$E$30,";",REPT(" ",200)),201,200)))))</f>
        <v/>
      </c>
      <c r="D29">
        <f>IF(Variables!$E$30="","",IF(ISNUMBER(FIND("=",TRIM(MID(SUBSTITUTE(Variables!$E$30,";",REPT(" ",200)),401,200)))),TRIM(LEFT(TRIM(MID(SUBSTITUTE(Variables!$E$30,";",REPT(" ",200)),401,200)),FIND("=",TRIM(MID(SUBSTITUTE(Variables!$E$30,";",REPT(" ",200)),401,200)))-1)),TRIM(TRIM(MID(SUBSTITUTE(Variables!$E$30,";",REPT(" ",200)),401,200)))))</f>
        <v/>
      </c>
      <c r="E29">
        <f>IF(Variables!$E$30="","",IF(ISNUMBER(FIND("=",TRIM(MID(SUBSTITUTE(Variables!$E$30,";",REPT(" ",200)),601,200)))),TRIM(LEFT(TRIM(MID(SUBSTITUTE(Variables!$E$30,";",REPT(" ",200)),601,200)),FIND("=",TRIM(MID(SUBSTITUTE(Variables!$E$30,";",REPT(" ",200)),601,200)))-1)),TRIM(TRIM(MID(SUBSTITUTE(Variables!$E$30,";",REPT(" ",200)),601,200)))))</f>
        <v/>
      </c>
      <c r="F29">
        <f>IF(Variables!$E$30="","",IF(ISNUMBER(FIND("=",TRIM(MID(SUBSTITUTE(Variables!$E$30,";",REPT(" ",200)),801,200)))),TRIM(LEFT(TRIM(MID(SUBSTITUTE(Variables!$E$30,";",REPT(" ",200)),801,200)),FIND("=",TRIM(MID(SUBSTITUTE(Variables!$E$30,";",REPT(" ",200)),801,200)))-1)),TRIM(TRIM(MID(SUBSTITUTE(Variables!$E$30,";",REPT(" ",200)),801,200)))))</f>
        <v/>
      </c>
      <c r="G29">
        <f>IF(Variables!$E$30="","",IF(ISNUMBER(FIND("=",TRIM(MID(SUBSTITUTE(Variables!$E$30,";",REPT(" ",200)),1001,200)))),TRIM(LEFT(TRIM(MID(SUBSTITUTE(Variables!$E$30,";",REPT(" ",200)),1001,200)),FIND("=",TRIM(MID(SUBSTITUTE(Variables!$E$30,";",REPT(" ",200)),1001,200)))-1)),TRIM(TRIM(MID(SUBSTITUTE(Variables!$E$30,";",REPT(" ",200)),1001,200)))))</f>
        <v/>
      </c>
      <c r="H29">
        <f>IF(Variables!$E$30="","",IF(ISNUMBER(FIND("=",TRIM(MID(SUBSTITUTE(Variables!$E$30,";",REPT(" ",200)),1201,200)))),TRIM(LEFT(TRIM(MID(SUBSTITUTE(Variables!$E$30,";",REPT(" ",200)),1201,200)),FIND("=",TRIM(MID(SUBSTITUTE(Variables!$E$30,";",REPT(" ",200)),1201,200)))-1)),TRIM(TRIM(MID(SUBSTITUTE(Variables!$E$30,";",REPT(" ",200)),1201,200)))))</f>
        <v/>
      </c>
      <c r="I29">
        <f>IF(Variables!$E$30="","",IF(ISNUMBER(FIND("=",TRIM(MID(SUBSTITUTE(Variables!$E$30,";",REPT(" ",200)),1401,200)))),TRIM(LEFT(TRIM(MID(SUBSTITUTE(Variables!$E$30,";",REPT(" ",200)),1401,200)),FIND("=",TRIM(MID(SUBSTITUTE(Variables!$E$30,";",REPT(" ",200)),1401,200)))-1)),TRIM(TRIM(MID(SUBSTITUTE(Variables!$E$30,";",REPT(" ",200)),1401,200)))))</f>
        <v/>
      </c>
      <c r="J29">
        <f>IF(Variables!$E$30="","",IF(ISNUMBER(FIND("=",TRIM(MID(SUBSTITUTE(Variables!$E$30,";",REPT(" ",200)),1601,200)))),TRIM(LEFT(TRIM(MID(SUBSTITUTE(Variables!$E$30,";",REPT(" ",200)),1601,200)),FIND("=",TRIM(MID(SUBSTITUTE(Variables!$E$30,";",REPT(" ",200)),1601,200)))-1)),TRIM(TRIM(MID(SUBSTITUTE(Variables!$E$30,";",REPT(" ",200)),1601,200)))))</f>
        <v/>
      </c>
      <c r="K29">
        <f>IF(Variables!$E$30="","",IF(ISNUMBER(FIND("=",TRIM(MID(SUBSTITUTE(Variables!$E$30,";",REPT(" ",200)),1801,200)))),TRIM(LEFT(TRIM(MID(SUBSTITUTE(Variables!$E$30,";",REPT(" ",200)),1801,200)),FIND("=",TRIM(MID(SUBSTITUTE(Variables!$E$30,";",REPT(" ",200)),1801,200)))-1)),TRIM(TRIM(MID(SUBSTITUTE(Variables!$E$30,";",REPT(" ",200)),1801,200)))))</f>
        <v/>
      </c>
      <c r="L29">
        <f>IF(Variables!$E$30="","",IF(ISNUMBER(FIND("=",TRIM(MID(SUBSTITUTE(Variables!$E$30,";",REPT(" ",200)),2001,200)))),TRIM(LEFT(TRIM(MID(SUBSTITUTE(Variables!$E$30,";",REPT(" ",200)),2001,200)),FIND("=",TRIM(MID(SUBSTITUTE(Variables!$E$30,";",REPT(" ",200)),2001,200)))-1)),TRIM(TRIM(MID(SUBSTITUTE(Variables!$E$30,";",REPT(" ",200)),2001,200)))))</f>
        <v/>
      </c>
      <c r="M29">
        <f>IF(Variables!$E$30="","",IF(ISNUMBER(FIND("=",TRIM(MID(SUBSTITUTE(Variables!$E$30,";",REPT(" ",200)),2201,200)))),TRIM(LEFT(TRIM(MID(SUBSTITUTE(Variables!$E$30,";",REPT(" ",200)),2201,200)),FIND("=",TRIM(MID(SUBSTITUTE(Variables!$E$30,";",REPT(" ",200)),2201,200)))-1)),TRIM(TRIM(MID(SUBSTITUTE(Variables!$E$30,";",REPT(" ",200)),2201,200)))))</f>
        <v/>
      </c>
      <c r="N29">
        <f>IF(Variables!$E$30="","",IF(ISNUMBER(FIND("=",TRIM(MID(SUBSTITUTE(Variables!$E$30,";",REPT(" ",200)),1,200)))),TRIM(MID(TRIM(MID(SUBSTITUTE(Variables!$E$30,";",REPT(" ",200)),1,200)),FIND("=",TRIM(MID(SUBSTITUTE(Variables!$E$30,";",REPT(" ",200)),1,200)))+1,200)),""))</f>
        <v/>
      </c>
      <c r="O29">
        <f>IF(Variables!$E$30="","",IF(ISNUMBER(FIND("=",TRIM(MID(SUBSTITUTE(Variables!$E$30,";",REPT(" ",200)),201,200)))),TRIM(MID(TRIM(MID(SUBSTITUTE(Variables!$E$30,";",REPT(" ",200)),201,200)),FIND("=",TRIM(MID(SUBSTITUTE(Variables!$E$30,";",REPT(" ",200)),201,200)))+1,200)),""))</f>
        <v/>
      </c>
      <c r="P29">
        <f>IF(Variables!$E$30="","",IF(ISNUMBER(FIND("=",TRIM(MID(SUBSTITUTE(Variables!$E$30,";",REPT(" ",200)),401,200)))),TRIM(MID(TRIM(MID(SUBSTITUTE(Variables!$E$30,";",REPT(" ",200)),401,200)),FIND("=",TRIM(MID(SUBSTITUTE(Variables!$E$30,";",REPT(" ",200)),401,200)))+1,200)),""))</f>
        <v/>
      </c>
      <c r="Q29">
        <f>IF(Variables!$E$30="","",IF(ISNUMBER(FIND("=",TRIM(MID(SUBSTITUTE(Variables!$E$30,";",REPT(" ",200)),601,200)))),TRIM(MID(TRIM(MID(SUBSTITUTE(Variables!$E$30,";",REPT(" ",200)),601,200)),FIND("=",TRIM(MID(SUBSTITUTE(Variables!$E$30,";",REPT(" ",200)),601,200)))+1,200)),""))</f>
        <v/>
      </c>
      <c r="R29">
        <f>IF(Variables!$E$30="","",IF(ISNUMBER(FIND("=",TRIM(MID(SUBSTITUTE(Variables!$E$30,";",REPT(" ",200)),801,200)))),TRIM(MID(TRIM(MID(SUBSTITUTE(Variables!$E$30,";",REPT(" ",200)),801,200)),FIND("=",TRIM(MID(SUBSTITUTE(Variables!$E$30,";",REPT(" ",200)),801,200)))+1,200)),""))</f>
        <v/>
      </c>
      <c r="S29">
        <f>IF(Variables!$E$30="","",IF(ISNUMBER(FIND("=",TRIM(MID(SUBSTITUTE(Variables!$E$30,";",REPT(" ",200)),1001,200)))),TRIM(MID(TRIM(MID(SUBSTITUTE(Variables!$E$30,";",REPT(" ",200)),1001,200)),FIND("=",TRIM(MID(SUBSTITUTE(Variables!$E$30,";",REPT(" ",200)),1001,200)))+1,200)),""))</f>
        <v/>
      </c>
      <c r="T29">
        <f>IF(Variables!$E$30="","",IF(ISNUMBER(FIND("=",TRIM(MID(SUBSTITUTE(Variables!$E$30,";",REPT(" ",200)),1201,200)))),TRIM(MID(TRIM(MID(SUBSTITUTE(Variables!$E$30,";",REPT(" ",200)),1201,200)),FIND("=",TRIM(MID(SUBSTITUTE(Variables!$E$30,";",REPT(" ",200)),1201,200)))+1,200)),""))</f>
        <v/>
      </c>
      <c r="U29">
        <f>IF(Variables!$E$30="","",IF(ISNUMBER(FIND("=",TRIM(MID(SUBSTITUTE(Variables!$E$30,";",REPT(" ",200)),1401,200)))),TRIM(MID(TRIM(MID(SUBSTITUTE(Variables!$E$30,";",REPT(" ",200)),1401,200)),FIND("=",TRIM(MID(SUBSTITUTE(Variables!$E$30,";",REPT(" ",200)),1401,200)))+1,200)),""))</f>
        <v/>
      </c>
      <c r="V29">
        <f>IF(Variables!$E$30="","",IF(ISNUMBER(FIND("=",TRIM(MID(SUBSTITUTE(Variables!$E$30,";",REPT(" ",200)),1601,200)))),TRIM(MID(TRIM(MID(SUBSTITUTE(Variables!$E$30,";",REPT(" ",200)),1601,200)),FIND("=",TRIM(MID(SUBSTITUTE(Variables!$E$30,";",REPT(" ",200)),1601,200)))+1,200)),""))</f>
        <v/>
      </c>
      <c r="W29">
        <f>IF(Variables!$E$30="","",IF(ISNUMBER(FIND("=",TRIM(MID(SUBSTITUTE(Variables!$E$30,";",REPT(" ",200)),1801,200)))),TRIM(MID(TRIM(MID(SUBSTITUTE(Variables!$E$30,";",REPT(" ",200)),1801,200)),FIND("=",TRIM(MID(SUBSTITUTE(Variables!$E$30,";",REPT(" ",200)),1801,200)))+1,200)),""))</f>
        <v/>
      </c>
      <c r="X29">
        <f>IF(Variables!$E$30="","",IF(ISNUMBER(FIND("=",TRIM(MID(SUBSTITUTE(Variables!$E$30,";",REPT(" ",200)),2001,200)))),TRIM(MID(TRIM(MID(SUBSTITUTE(Variables!$E$30,";",REPT(" ",200)),2001,200)),FIND("=",TRIM(MID(SUBSTITUTE(Variables!$E$30,";",REPT(" ",200)),2001,200)))+1,200)),""))</f>
        <v/>
      </c>
      <c r="Y29">
        <f>IF(Variables!$E$30="","",IF(ISNUMBER(FIND("=",TRIM(MID(SUBSTITUTE(Variables!$E$30,";",REPT(" ",200)),2201,200)))),TRIM(MID(TRIM(MID(SUBSTITUTE(Variables!$E$30,";",REPT(" ",200)),2201,200)),FIND("=",TRIM(MID(SUBSTITUTE(Variables!$E$30,";",REPT(" ",200)),2201,200)))+1,200)),""))</f>
        <v/>
      </c>
      <c r="Z29">
        <f>--AND(B29&lt;&gt;"",N29&lt;&gt;"")+--AND(C29&lt;&gt;"",O29&lt;&gt;"")+--AND(D29&lt;&gt;"",P29&lt;&gt;"")+--AND(E29&lt;&gt;"",Q29&lt;&gt;"")+--AND(F29&lt;&gt;"",R29&lt;&gt;"")+--AND(G29&lt;&gt;"",S29&lt;&gt;"")+--AND(H29&lt;&gt;"",T29&lt;&gt;"")+--AND(I29&lt;&gt;"",U29&lt;&gt;"")+--AND(J29&lt;&gt;"",V29&lt;&gt;"")+--AND(K29&lt;&gt;"",W29&lt;&gt;"")+--AND(L29&lt;&gt;"",X29&lt;&gt;"")+--AND(M29&lt;&gt;"",Y29&lt;&gt;"")</f>
        <v>0.0</v>
      </c>
      <c r="AA29">
        <f>AT29</f>
        <v/>
      </c>
      <c r="AB29">
        <f>BF29</f>
        <v/>
      </c>
      <c r="AC29">
        <f>IF(Variables!$F$30="","",IF(ISNUMBER(FIND("=",TRIM(MID(SUBSTITUTE(Variables!$F$30,";",REPT(" ",200)),1,200)))),TRIM(LEFT(TRIM(MID(SUBSTITUTE(Variables!$F$30,";",REPT(" ",200)),1,200)),FIND("=",TRIM(MID(SUBSTITUTE(Variables!$F$30,";",REPT(" ",200)),1,200)))-1)),TRIM(TRIM(MID(SUBSTITUTE(Variables!$F$30,";",REPT(" ",200)),1,200)))))</f>
        <v/>
      </c>
      <c r="AD29">
        <f>IF(Variables!$F$30="","",IF(ISNUMBER(FIND("=",TRIM(MID(SUBSTITUTE(Variables!$F$30,";",REPT(" ",200)),201,200)))),TRIM(LEFT(TRIM(MID(SUBSTITUTE(Variables!$F$30,";",REPT(" ",200)),201,200)),FIND("=",TRIM(MID(SUBSTITUTE(Variables!$F$30,";",REPT(" ",200)),201,200)))-1)),TRIM(TRIM(MID(SUBSTITUTE(Variables!$F$30,";",REPT(" ",200)),201,200)))))</f>
        <v/>
      </c>
      <c r="AE29">
        <f>IF(Variables!$F$30="","",IF(ISNUMBER(FIND("=",TRIM(MID(SUBSTITUTE(Variables!$F$30,";",REPT(" ",200)),401,200)))),TRIM(LEFT(TRIM(MID(SUBSTITUTE(Variables!$F$30,";",REPT(" ",200)),401,200)),FIND("=",TRIM(MID(SUBSTITUTE(Variables!$F$30,";",REPT(" ",200)),401,200)))-1)),TRIM(TRIM(MID(SUBSTITUTE(Variables!$F$30,";",REPT(" ",200)),401,200)))))</f>
        <v/>
      </c>
      <c r="AF29">
        <f>IF(Variables!$F$30="","",IF(ISNUMBER(FIND("=",TRIM(MID(SUBSTITUTE(Variables!$F$30,";",REPT(" ",200)),601,200)))),TRIM(LEFT(TRIM(MID(SUBSTITUTE(Variables!$F$30,";",REPT(" ",200)),601,200)),FIND("=",TRIM(MID(SUBSTITUTE(Variables!$F$30,";",REPT(" ",200)),601,200)))-1)),TRIM(TRIM(MID(SUBSTITUTE(Variables!$F$30,";",REPT(" ",200)),601,200)))))</f>
        <v/>
      </c>
      <c r="AG29">
        <f>""&amp;IF(AC29="","",IF(""="","",", ")&amp;AC29)&amp;IF(AD29="","",IF(""&amp;IF(AC29="","",IF(""="","",", ")&amp;AC29)="","",", ")&amp;AD29)&amp;IF(AE29="","",IF(""&amp;IF(AC29="","",IF(""="","",", ")&amp;AC29)&amp;IF(AD29="","",IF(""&amp;IF(AC29="","",IF(""="","",", ")&amp;AC29)="","",", ")&amp;AD29)="","",", ")&amp;AE29)&amp;IF(AF29="","",IF(""&amp;IF(AC29="","",IF(""="","",", ")&amp;AC29)&amp;IF(AD29="","",IF(""&amp;IF(AC29="","",IF(""="","",", ")&amp;AC29)="","",", ")&amp;AD29)&amp;IF(AE29="","",IF(""&amp;IF(AC29="","",IF(""="","",", ")&amp;AC29)&amp;IF(AD29="","",IF(""&amp;IF(AC29="","",IF(""="","",", ")&amp;AC29)="","",", ")&amp;AD29)="","",", ")&amp;AE29)="","",", ")&amp;AF29)</f>
        <v/>
      </c>
      <c r="AH29">
        <f>""&amp;IF(AC29="","",IF(""="","",", ")&amp;AC29)&amp;IF(AD29="","",IF(""&amp;IF(AC29="","",IF(""="","",", ")&amp;AC29)="","",", ")&amp;AD29)&amp;IF(AE29="","",IF(""&amp;IF(AC29="","",IF(""="","",", ")&amp;AC29)&amp;IF(AD29="","",IF(""&amp;IF(AC29="","",IF(""="","",", ")&amp;AC29)="","",", ")&amp;AD29)="","",", ")&amp;AE29)&amp;IF(AF29="","",IF(""&amp;IF(AC29="","",IF(""="","",", ")&amp;AC29)&amp;IF(AD29="","",IF(""&amp;IF(AC29="","",IF(""="","",", ")&amp;AC29)="","",", ")&amp;AD29)&amp;IF(AE29="","",IF(""&amp;IF(AC29="","",IF(""="","",", ")&amp;AC29)&amp;IF(AD29="","",IF(""&amp;IF(AC29="","",IF(""="","",", ")&amp;AC29)="","",", ")&amp;AD29)="","",", ")&amp;AE29)="","",", ")&amp;AF29)</f>
        <v/>
      </c>
      <c r="AI29">
        <f>IF(AND(B29&lt;&gt;"",N29&lt;&gt;""),""&amp;IF(""="","",", ")&amp;CHAR(34)&amp;SUBSTITUTE(N29,CHAR(34),"\"&amp;CHAR(34))&amp;CHAR(34)&amp;" = "&amp;B29,"")</f>
        <v/>
      </c>
      <c r="AJ29">
        <f>IF(AND(C29&lt;&gt;"",O29&lt;&gt;""),AI29&amp;IF(AI29="","",", ")&amp;CHAR(34)&amp;SUBSTITUTE(O29,CHAR(34),"\"&amp;CHAR(34))&amp;CHAR(34)&amp;" = "&amp;C29,AI29)</f>
        <v/>
      </c>
      <c r="AK29">
        <f>IF(AND(D29&lt;&gt;"",P29&lt;&gt;""),AJ29&amp;IF(AJ29="","",", ")&amp;CHAR(34)&amp;SUBSTITUTE(P29,CHAR(34),"\"&amp;CHAR(34))&amp;CHAR(34)&amp;" = "&amp;D29,AJ29)</f>
        <v/>
      </c>
      <c r="AL29">
        <f>IF(AND(E29&lt;&gt;"",Q29&lt;&gt;""),AK29&amp;IF(AK29="","",", ")&amp;CHAR(34)&amp;SUBSTITUTE(Q29,CHAR(34),"\"&amp;CHAR(34))&amp;CHAR(34)&amp;" = "&amp;E29,AK29)</f>
        <v/>
      </c>
      <c r="AM29">
        <f>IF(AND(F29&lt;&gt;"",R29&lt;&gt;""),AL29&amp;IF(AL29="","",", ")&amp;CHAR(34)&amp;SUBSTITUTE(R29,CHAR(34),"\"&amp;CHAR(34))&amp;CHAR(34)&amp;" = "&amp;F29,AL29)</f>
        <v/>
      </c>
      <c r="AN29">
        <f>IF(AND(G29&lt;&gt;"",S29&lt;&gt;""),AM29&amp;IF(AM29="","",", ")&amp;CHAR(34)&amp;SUBSTITUTE(S29,CHAR(34),"\"&amp;CHAR(34))&amp;CHAR(34)&amp;" = "&amp;G29,AM29)</f>
        <v/>
      </c>
      <c r="AO29">
        <f>IF(AND(H29&lt;&gt;"",T29&lt;&gt;""),AN29&amp;IF(AN29="","",", ")&amp;CHAR(34)&amp;SUBSTITUTE(T29,CHAR(34),"\"&amp;CHAR(34))&amp;CHAR(34)&amp;" = "&amp;H29,AN29)</f>
        <v/>
      </c>
      <c r="AP29">
        <f>IF(AND(I29&lt;&gt;"",U29&lt;&gt;""),AO29&amp;IF(AO29="","",", ")&amp;CHAR(34)&amp;SUBSTITUTE(U29,CHAR(34),"\"&amp;CHAR(34))&amp;CHAR(34)&amp;" = "&amp;I29,AO29)</f>
        <v/>
      </c>
      <c r="AQ29">
        <f>IF(AND(J29&lt;&gt;"",V29&lt;&gt;""),AP29&amp;IF(AP29="","",", ")&amp;CHAR(34)&amp;SUBSTITUTE(V29,CHAR(34),"\"&amp;CHAR(34))&amp;CHAR(34)&amp;" = "&amp;J29,AP29)</f>
        <v/>
      </c>
      <c r="AR29">
        <f>IF(AND(K29&lt;&gt;"",W29&lt;&gt;""),AQ29&amp;IF(AQ29="","",", ")&amp;CHAR(34)&amp;SUBSTITUTE(W29,CHAR(34),"\"&amp;CHAR(34))&amp;CHAR(34)&amp;" = "&amp;K29,AQ29)</f>
        <v/>
      </c>
      <c r="AS29">
        <f>IF(AND(L29&lt;&gt;"",X29&lt;&gt;""),AR29&amp;IF(AR29="","",", ")&amp;CHAR(34)&amp;SUBSTITUTE(X29,CHAR(34),"\"&amp;CHAR(34))&amp;CHAR(34)&amp;" = "&amp;L29,AR29)</f>
        <v/>
      </c>
      <c r="AT29">
        <f>IF(AND(M29&lt;&gt;"",Y29&lt;&gt;""),AS29&amp;IF(AS29="","",", ")&amp;CHAR(34)&amp;SUBSTITUTE(Y29,CHAR(34),"\"&amp;CHAR(34))&amp;CHAR(34)&amp;" = "&amp;M29,AS29)</f>
        <v/>
      </c>
      <c r="AU29">
        <f>IF(AND(B29&lt;&gt;"",N29&lt;&gt;""),""&amp;IF(""="",""," ")&amp;B29&amp;" "&amp;CHAR(34)&amp;SUBSTITUTE(N29,CHAR(34),CHAR(34)&amp;CHAR(34))&amp;CHAR(34),"")</f>
        <v/>
      </c>
      <c r="AV29">
        <f>IF(AND(C29&lt;&gt;"",O29&lt;&gt;""),AU29&amp;IF(AU29="",""," ")&amp;C29&amp;" "&amp;CHAR(34)&amp;SUBSTITUTE(O29,CHAR(34),CHAR(34)&amp;CHAR(34))&amp;CHAR(34),AU29)</f>
        <v/>
      </c>
      <c r="AW29">
        <f>IF(AND(D29&lt;&gt;"",P29&lt;&gt;""),AV29&amp;IF(AV29="",""," ")&amp;D29&amp;" "&amp;CHAR(34)&amp;SUBSTITUTE(P29,CHAR(34),CHAR(34)&amp;CHAR(34))&amp;CHAR(34),AV29)</f>
        <v/>
      </c>
      <c r="AX29">
        <f>IF(AND(E29&lt;&gt;"",Q29&lt;&gt;""),AW29&amp;IF(AW29="",""," ")&amp;E29&amp;" "&amp;CHAR(34)&amp;SUBSTITUTE(Q29,CHAR(34),CHAR(34)&amp;CHAR(34))&amp;CHAR(34),AW29)</f>
        <v/>
      </c>
      <c r="AY29">
        <f>IF(AND(F29&lt;&gt;"",R29&lt;&gt;""),AX29&amp;IF(AX29="",""," ")&amp;F29&amp;" "&amp;CHAR(34)&amp;SUBSTITUTE(R29,CHAR(34),CHAR(34)&amp;CHAR(34))&amp;CHAR(34),AX29)</f>
        <v/>
      </c>
      <c r="AZ29">
        <f>IF(AND(G29&lt;&gt;"",S29&lt;&gt;""),AY29&amp;IF(AY29="",""," ")&amp;G29&amp;" "&amp;CHAR(34)&amp;SUBSTITUTE(S29,CHAR(34),CHAR(34)&amp;CHAR(34))&amp;CHAR(34),AY29)</f>
        <v/>
      </c>
      <c r="BA29">
        <f>IF(AND(H29&lt;&gt;"",T29&lt;&gt;""),AZ29&amp;IF(AZ29="",""," ")&amp;H29&amp;" "&amp;CHAR(34)&amp;SUBSTITUTE(T29,CHAR(34),CHAR(34)&amp;CHAR(34))&amp;CHAR(34),AZ29)</f>
        <v/>
      </c>
      <c r="BB29">
        <f>IF(AND(I29&lt;&gt;"",U29&lt;&gt;""),BA29&amp;IF(BA29="",""," ")&amp;I29&amp;" "&amp;CHAR(34)&amp;SUBSTITUTE(U29,CHAR(34),CHAR(34)&amp;CHAR(34))&amp;CHAR(34),BA29)</f>
        <v/>
      </c>
      <c r="BC29">
        <f>IF(AND(J29&lt;&gt;"",V29&lt;&gt;""),BB29&amp;IF(BB29="",""," ")&amp;J29&amp;" "&amp;CHAR(34)&amp;SUBSTITUTE(V29,CHAR(34),CHAR(34)&amp;CHAR(34))&amp;CHAR(34),BB29)</f>
        <v/>
      </c>
      <c r="BD29">
        <f>IF(AND(K29&lt;&gt;"",W29&lt;&gt;""),BC29&amp;IF(BC29="",""," ")&amp;K29&amp;" "&amp;CHAR(34)&amp;SUBSTITUTE(W29,CHAR(34),CHAR(34)&amp;CHAR(34))&amp;CHAR(34),BC29)</f>
        <v/>
      </c>
      <c r="BE29">
        <f>IF(AND(L29&lt;&gt;"",X29&lt;&gt;""),BD29&amp;IF(BD29="",""," ")&amp;L29&amp;" "&amp;CHAR(34)&amp;SUBSTITUTE(X29,CHAR(34),CHAR(34)&amp;CHAR(34))&amp;CHAR(34),BD29)</f>
        <v/>
      </c>
      <c r="BF29">
        <f>IF(AND(M29&lt;&gt;"",Y29&lt;&gt;""),BE29&amp;IF(BE29="",""," ")&amp;M29&amp;" "&amp;CHAR(34)&amp;SUBSTITUTE(Y29,CHAR(34),CHAR(34)&amp;CHAR(34))&amp;CHAR(34),BE29)</f>
        <v/>
      </c>
    </row>
    <row r="30" spans="1:58">
      <c r="A30">
        <f>IF(Variables!$A$31="","",Variables!$A$31)</f>
        <v/>
      </c>
      <c r="B30">
        <f>IF(Variables!$E$31="","",IF(ISNUMBER(FIND("=",TRIM(MID(SUBSTITUTE(Variables!$E$31,";",REPT(" ",200)),1,200)))),TRIM(LEFT(TRIM(MID(SUBSTITUTE(Variables!$E$31,";",REPT(" ",200)),1,200)),FIND("=",TRIM(MID(SUBSTITUTE(Variables!$E$31,";",REPT(" ",200)),1,200)))-1)),TRIM(TRIM(MID(SUBSTITUTE(Variables!$E$31,";",REPT(" ",200)),1,200)))))</f>
        <v/>
      </c>
      <c r="C30">
        <f>IF(Variables!$E$31="","",IF(ISNUMBER(FIND("=",TRIM(MID(SUBSTITUTE(Variables!$E$31,";",REPT(" ",200)),201,200)))),TRIM(LEFT(TRIM(MID(SUBSTITUTE(Variables!$E$31,";",REPT(" ",200)),201,200)),FIND("=",TRIM(MID(SUBSTITUTE(Variables!$E$31,";",REPT(" ",200)),201,200)))-1)),TRIM(TRIM(MID(SUBSTITUTE(Variables!$E$31,";",REPT(" ",200)),201,200)))))</f>
        <v/>
      </c>
      <c r="D30">
        <f>IF(Variables!$E$31="","",IF(ISNUMBER(FIND("=",TRIM(MID(SUBSTITUTE(Variables!$E$31,";",REPT(" ",200)),401,200)))),TRIM(LEFT(TRIM(MID(SUBSTITUTE(Variables!$E$31,";",REPT(" ",200)),401,200)),FIND("=",TRIM(MID(SUBSTITUTE(Variables!$E$31,";",REPT(" ",200)),401,200)))-1)),TRIM(TRIM(MID(SUBSTITUTE(Variables!$E$31,";",REPT(" ",200)),401,200)))))</f>
        <v/>
      </c>
      <c r="E30">
        <f>IF(Variables!$E$31="","",IF(ISNUMBER(FIND("=",TRIM(MID(SUBSTITUTE(Variables!$E$31,";",REPT(" ",200)),601,200)))),TRIM(LEFT(TRIM(MID(SUBSTITUTE(Variables!$E$31,";",REPT(" ",200)),601,200)),FIND("=",TRIM(MID(SUBSTITUTE(Variables!$E$31,";",REPT(" ",200)),601,200)))-1)),TRIM(TRIM(MID(SUBSTITUTE(Variables!$E$31,";",REPT(" ",200)),601,200)))))</f>
        <v/>
      </c>
      <c r="F30">
        <f>IF(Variables!$E$31="","",IF(ISNUMBER(FIND("=",TRIM(MID(SUBSTITUTE(Variables!$E$31,";",REPT(" ",200)),801,200)))),TRIM(LEFT(TRIM(MID(SUBSTITUTE(Variables!$E$31,";",REPT(" ",200)),801,200)),FIND("=",TRIM(MID(SUBSTITUTE(Variables!$E$31,";",REPT(" ",200)),801,200)))-1)),TRIM(TRIM(MID(SUBSTITUTE(Variables!$E$31,";",REPT(" ",200)),801,200)))))</f>
        <v/>
      </c>
      <c r="G30">
        <f>IF(Variables!$E$31="","",IF(ISNUMBER(FIND("=",TRIM(MID(SUBSTITUTE(Variables!$E$31,";",REPT(" ",200)),1001,200)))),TRIM(LEFT(TRIM(MID(SUBSTITUTE(Variables!$E$31,";",REPT(" ",200)),1001,200)),FIND("=",TRIM(MID(SUBSTITUTE(Variables!$E$31,";",REPT(" ",200)),1001,200)))-1)),TRIM(TRIM(MID(SUBSTITUTE(Variables!$E$31,";",REPT(" ",200)),1001,200)))))</f>
        <v/>
      </c>
      <c r="H30">
        <f>IF(Variables!$E$31="","",IF(ISNUMBER(FIND("=",TRIM(MID(SUBSTITUTE(Variables!$E$31,";",REPT(" ",200)),1201,200)))),TRIM(LEFT(TRIM(MID(SUBSTITUTE(Variables!$E$31,";",REPT(" ",200)),1201,200)),FIND("=",TRIM(MID(SUBSTITUTE(Variables!$E$31,";",REPT(" ",200)),1201,200)))-1)),TRIM(TRIM(MID(SUBSTITUTE(Variables!$E$31,";",REPT(" ",200)),1201,200)))))</f>
        <v/>
      </c>
      <c r="I30">
        <f>IF(Variables!$E$31="","",IF(ISNUMBER(FIND("=",TRIM(MID(SUBSTITUTE(Variables!$E$31,";",REPT(" ",200)),1401,200)))),TRIM(LEFT(TRIM(MID(SUBSTITUTE(Variables!$E$31,";",REPT(" ",200)),1401,200)),FIND("=",TRIM(MID(SUBSTITUTE(Variables!$E$31,";",REPT(" ",200)),1401,200)))-1)),TRIM(TRIM(MID(SUBSTITUTE(Variables!$E$31,";",REPT(" ",200)),1401,200)))))</f>
        <v/>
      </c>
      <c r="J30">
        <f>IF(Variables!$E$31="","",IF(ISNUMBER(FIND("=",TRIM(MID(SUBSTITUTE(Variables!$E$31,";",REPT(" ",200)),1601,200)))),TRIM(LEFT(TRIM(MID(SUBSTITUTE(Variables!$E$31,";",REPT(" ",200)),1601,200)),FIND("=",TRIM(MID(SUBSTITUTE(Variables!$E$31,";",REPT(" ",200)),1601,200)))-1)),TRIM(TRIM(MID(SUBSTITUTE(Variables!$E$31,";",REPT(" ",200)),1601,200)))))</f>
        <v/>
      </c>
      <c r="K30">
        <f>IF(Variables!$E$31="","",IF(ISNUMBER(FIND("=",TRIM(MID(SUBSTITUTE(Variables!$E$31,";",REPT(" ",200)),1801,200)))),TRIM(LEFT(TRIM(MID(SUBSTITUTE(Variables!$E$31,";",REPT(" ",200)),1801,200)),FIND("=",TRIM(MID(SUBSTITUTE(Variables!$E$31,";",REPT(" ",200)),1801,200)))-1)),TRIM(TRIM(MID(SUBSTITUTE(Variables!$E$31,";",REPT(" ",200)),1801,200)))))</f>
        <v/>
      </c>
      <c r="L30">
        <f>IF(Variables!$E$31="","",IF(ISNUMBER(FIND("=",TRIM(MID(SUBSTITUTE(Variables!$E$31,";",REPT(" ",200)),2001,200)))),TRIM(LEFT(TRIM(MID(SUBSTITUTE(Variables!$E$31,";",REPT(" ",200)),2001,200)),FIND("=",TRIM(MID(SUBSTITUTE(Variables!$E$31,";",REPT(" ",200)),2001,200)))-1)),TRIM(TRIM(MID(SUBSTITUTE(Variables!$E$31,";",REPT(" ",200)),2001,200)))))</f>
        <v/>
      </c>
      <c r="M30">
        <f>IF(Variables!$E$31="","",IF(ISNUMBER(FIND("=",TRIM(MID(SUBSTITUTE(Variables!$E$31,";",REPT(" ",200)),2201,200)))),TRIM(LEFT(TRIM(MID(SUBSTITUTE(Variables!$E$31,";",REPT(" ",200)),2201,200)),FIND("=",TRIM(MID(SUBSTITUTE(Variables!$E$31,";",REPT(" ",200)),2201,200)))-1)),TRIM(TRIM(MID(SUBSTITUTE(Variables!$E$31,";",REPT(" ",200)),2201,200)))))</f>
        <v/>
      </c>
      <c r="N30">
        <f>IF(Variables!$E$31="","",IF(ISNUMBER(FIND("=",TRIM(MID(SUBSTITUTE(Variables!$E$31,";",REPT(" ",200)),1,200)))),TRIM(MID(TRIM(MID(SUBSTITUTE(Variables!$E$31,";",REPT(" ",200)),1,200)),FIND("=",TRIM(MID(SUBSTITUTE(Variables!$E$31,";",REPT(" ",200)),1,200)))+1,200)),""))</f>
        <v/>
      </c>
      <c r="O30">
        <f>IF(Variables!$E$31="","",IF(ISNUMBER(FIND("=",TRIM(MID(SUBSTITUTE(Variables!$E$31,";",REPT(" ",200)),201,200)))),TRIM(MID(TRIM(MID(SUBSTITUTE(Variables!$E$31,";",REPT(" ",200)),201,200)),FIND("=",TRIM(MID(SUBSTITUTE(Variables!$E$31,";",REPT(" ",200)),201,200)))+1,200)),""))</f>
        <v/>
      </c>
      <c r="P30">
        <f>IF(Variables!$E$31="","",IF(ISNUMBER(FIND("=",TRIM(MID(SUBSTITUTE(Variables!$E$31,";",REPT(" ",200)),401,200)))),TRIM(MID(TRIM(MID(SUBSTITUTE(Variables!$E$31,";",REPT(" ",200)),401,200)),FIND("=",TRIM(MID(SUBSTITUTE(Variables!$E$31,";",REPT(" ",200)),401,200)))+1,200)),""))</f>
        <v/>
      </c>
      <c r="Q30">
        <f>IF(Variables!$E$31="","",IF(ISNUMBER(FIND("=",TRIM(MID(SUBSTITUTE(Variables!$E$31,";",REPT(" ",200)),601,200)))),TRIM(MID(TRIM(MID(SUBSTITUTE(Variables!$E$31,";",REPT(" ",200)),601,200)),FIND("=",TRIM(MID(SUBSTITUTE(Variables!$E$31,";",REPT(" ",200)),601,200)))+1,200)),""))</f>
        <v/>
      </c>
      <c r="R30">
        <f>IF(Variables!$E$31="","",IF(ISNUMBER(FIND("=",TRIM(MID(SUBSTITUTE(Variables!$E$31,";",REPT(" ",200)),801,200)))),TRIM(MID(TRIM(MID(SUBSTITUTE(Variables!$E$31,";",REPT(" ",200)),801,200)),FIND("=",TRIM(MID(SUBSTITUTE(Variables!$E$31,";",REPT(" ",200)),801,200)))+1,200)),""))</f>
        <v/>
      </c>
      <c r="S30">
        <f>IF(Variables!$E$31="","",IF(ISNUMBER(FIND("=",TRIM(MID(SUBSTITUTE(Variables!$E$31,";",REPT(" ",200)),1001,200)))),TRIM(MID(TRIM(MID(SUBSTITUTE(Variables!$E$31,";",REPT(" ",200)),1001,200)),FIND("=",TRIM(MID(SUBSTITUTE(Variables!$E$31,";",REPT(" ",200)),1001,200)))+1,200)),""))</f>
        <v/>
      </c>
      <c r="T30">
        <f>IF(Variables!$E$31="","",IF(ISNUMBER(FIND("=",TRIM(MID(SUBSTITUTE(Variables!$E$31,";",REPT(" ",200)),1201,200)))),TRIM(MID(TRIM(MID(SUBSTITUTE(Variables!$E$31,";",REPT(" ",200)),1201,200)),FIND("=",TRIM(MID(SUBSTITUTE(Variables!$E$31,";",REPT(" ",200)),1201,200)))+1,200)),""))</f>
        <v/>
      </c>
      <c r="U30">
        <f>IF(Variables!$E$31="","",IF(ISNUMBER(FIND("=",TRIM(MID(SUBSTITUTE(Variables!$E$31,";",REPT(" ",200)),1401,200)))),TRIM(MID(TRIM(MID(SUBSTITUTE(Variables!$E$31,";",REPT(" ",200)),1401,200)),FIND("=",TRIM(MID(SUBSTITUTE(Variables!$E$31,";",REPT(" ",200)),1401,200)))+1,200)),""))</f>
        <v/>
      </c>
      <c r="V30">
        <f>IF(Variables!$E$31="","",IF(ISNUMBER(FIND("=",TRIM(MID(SUBSTITUTE(Variables!$E$31,";",REPT(" ",200)),1601,200)))),TRIM(MID(TRIM(MID(SUBSTITUTE(Variables!$E$31,";",REPT(" ",200)),1601,200)),FIND("=",TRIM(MID(SUBSTITUTE(Variables!$E$31,";",REPT(" ",200)),1601,200)))+1,200)),""))</f>
        <v/>
      </c>
      <c r="W30">
        <f>IF(Variables!$E$31="","",IF(ISNUMBER(FIND("=",TRIM(MID(SUBSTITUTE(Variables!$E$31,";",REPT(" ",200)),1801,200)))),TRIM(MID(TRIM(MID(SUBSTITUTE(Variables!$E$31,";",REPT(" ",200)),1801,200)),FIND("=",TRIM(MID(SUBSTITUTE(Variables!$E$31,";",REPT(" ",200)),1801,200)))+1,200)),""))</f>
        <v/>
      </c>
      <c r="X30">
        <f>IF(Variables!$E$31="","",IF(ISNUMBER(FIND("=",TRIM(MID(SUBSTITUTE(Variables!$E$31,";",REPT(" ",200)),2001,200)))),TRIM(MID(TRIM(MID(SUBSTITUTE(Variables!$E$31,";",REPT(" ",200)),2001,200)),FIND("=",TRIM(MID(SUBSTITUTE(Variables!$E$31,";",REPT(" ",200)),2001,200)))+1,200)),""))</f>
        <v/>
      </c>
      <c r="Y30">
        <f>IF(Variables!$E$31="","",IF(ISNUMBER(FIND("=",TRIM(MID(SUBSTITUTE(Variables!$E$31,";",REPT(" ",200)),2201,200)))),TRIM(MID(TRIM(MID(SUBSTITUTE(Variables!$E$31,";",REPT(" ",200)),2201,200)),FIND("=",TRIM(MID(SUBSTITUTE(Variables!$E$31,";",REPT(" ",200)),2201,200)))+1,200)),""))</f>
        <v/>
      </c>
      <c r="Z30">
        <f>--AND(B30&lt;&gt;"",N30&lt;&gt;"")+--AND(C30&lt;&gt;"",O30&lt;&gt;"")+--AND(D30&lt;&gt;"",P30&lt;&gt;"")+--AND(E30&lt;&gt;"",Q30&lt;&gt;"")+--AND(F30&lt;&gt;"",R30&lt;&gt;"")+--AND(G30&lt;&gt;"",S30&lt;&gt;"")+--AND(H30&lt;&gt;"",T30&lt;&gt;"")+--AND(I30&lt;&gt;"",U30&lt;&gt;"")+--AND(J30&lt;&gt;"",V30&lt;&gt;"")+--AND(K30&lt;&gt;"",W30&lt;&gt;"")+--AND(L30&lt;&gt;"",X30&lt;&gt;"")+--AND(M30&lt;&gt;"",Y30&lt;&gt;"")</f>
        <v>0.0</v>
      </c>
      <c r="AA30">
        <f>AT30</f>
        <v/>
      </c>
      <c r="AB30">
        <f>BF30</f>
        <v/>
      </c>
      <c r="AC30">
        <f>IF(Variables!$F$31="","",IF(ISNUMBER(FIND("=",TRIM(MID(SUBSTITUTE(Variables!$F$31,";",REPT(" ",200)),1,200)))),TRIM(LEFT(TRIM(MID(SUBSTITUTE(Variables!$F$31,";",REPT(" ",200)),1,200)),FIND("=",TRIM(MID(SUBSTITUTE(Variables!$F$31,";",REPT(" ",200)),1,200)))-1)),TRIM(TRIM(MID(SUBSTITUTE(Variables!$F$31,";",REPT(" ",200)),1,200)))))</f>
        <v/>
      </c>
      <c r="AD30">
        <f>IF(Variables!$F$31="","",IF(ISNUMBER(FIND("=",TRIM(MID(SUBSTITUTE(Variables!$F$31,";",REPT(" ",200)),201,200)))),TRIM(LEFT(TRIM(MID(SUBSTITUTE(Variables!$F$31,";",REPT(" ",200)),201,200)),FIND("=",TRIM(MID(SUBSTITUTE(Variables!$F$31,";",REPT(" ",200)),201,200)))-1)),TRIM(TRIM(MID(SUBSTITUTE(Variables!$F$31,";",REPT(" ",200)),201,200)))))</f>
        <v/>
      </c>
      <c r="AE30">
        <f>IF(Variables!$F$31="","",IF(ISNUMBER(FIND("=",TRIM(MID(SUBSTITUTE(Variables!$F$31,";",REPT(" ",200)),401,200)))),TRIM(LEFT(TRIM(MID(SUBSTITUTE(Variables!$F$31,";",REPT(" ",200)),401,200)),FIND("=",TRIM(MID(SUBSTITUTE(Variables!$F$31,";",REPT(" ",200)),401,200)))-1)),TRIM(TRIM(MID(SUBSTITUTE(Variables!$F$31,";",REPT(" ",200)),401,200)))))</f>
        <v/>
      </c>
      <c r="AF30">
        <f>IF(Variables!$F$31="","",IF(ISNUMBER(FIND("=",TRIM(MID(SUBSTITUTE(Variables!$F$31,";",REPT(" ",200)),601,200)))),TRIM(LEFT(TRIM(MID(SUBSTITUTE(Variables!$F$31,";",REPT(" ",200)),601,200)),FIND("=",TRIM(MID(SUBSTITUTE(Variables!$F$31,";",REPT(" ",200)),601,200)))-1)),TRIM(TRIM(MID(SUBSTITUTE(Variables!$F$31,";",REPT(" ",200)),601,200)))))</f>
        <v/>
      </c>
      <c r="AG30">
        <f>""&amp;IF(AC30="","",IF(""="","",", ")&amp;AC30)&amp;IF(AD30="","",IF(""&amp;IF(AC30="","",IF(""="","",", ")&amp;AC30)="","",", ")&amp;AD30)&amp;IF(AE30="","",IF(""&amp;IF(AC30="","",IF(""="","",", ")&amp;AC30)&amp;IF(AD30="","",IF(""&amp;IF(AC30="","",IF(""="","",", ")&amp;AC30)="","",", ")&amp;AD30)="","",", ")&amp;AE30)&amp;IF(AF30="","",IF(""&amp;IF(AC30="","",IF(""="","",", ")&amp;AC30)&amp;IF(AD30="","",IF(""&amp;IF(AC30="","",IF(""="","",", ")&amp;AC30)="","",", ")&amp;AD30)&amp;IF(AE30="","",IF(""&amp;IF(AC30="","",IF(""="","",", ")&amp;AC30)&amp;IF(AD30="","",IF(""&amp;IF(AC30="","",IF(""="","",", ")&amp;AC30)="","",", ")&amp;AD30)="","",", ")&amp;AE30)="","",", ")&amp;AF30)</f>
        <v/>
      </c>
      <c r="AH30">
        <f>""&amp;IF(AC30="","",IF(""="","",", ")&amp;AC30)&amp;IF(AD30="","",IF(""&amp;IF(AC30="","",IF(""="","",", ")&amp;AC30)="","",", ")&amp;AD30)&amp;IF(AE30="","",IF(""&amp;IF(AC30="","",IF(""="","",", ")&amp;AC30)&amp;IF(AD30="","",IF(""&amp;IF(AC30="","",IF(""="","",", ")&amp;AC30)="","",", ")&amp;AD30)="","",", ")&amp;AE30)&amp;IF(AF30="","",IF(""&amp;IF(AC30="","",IF(""="","",", ")&amp;AC30)&amp;IF(AD30="","",IF(""&amp;IF(AC30="","",IF(""="","",", ")&amp;AC30)="","",", ")&amp;AD30)&amp;IF(AE30="","",IF(""&amp;IF(AC30="","",IF(""="","",", ")&amp;AC30)&amp;IF(AD30="","",IF(""&amp;IF(AC30="","",IF(""="","",", ")&amp;AC30)="","",", ")&amp;AD30)="","",", ")&amp;AE30)="","",", ")&amp;AF30)</f>
        <v/>
      </c>
      <c r="AI30">
        <f>IF(AND(B30&lt;&gt;"",N30&lt;&gt;""),""&amp;IF(""="","",", ")&amp;CHAR(34)&amp;SUBSTITUTE(N30,CHAR(34),"\"&amp;CHAR(34))&amp;CHAR(34)&amp;" = "&amp;B30,"")</f>
        <v/>
      </c>
      <c r="AJ30">
        <f>IF(AND(C30&lt;&gt;"",O30&lt;&gt;""),AI30&amp;IF(AI30="","",", ")&amp;CHAR(34)&amp;SUBSTITUTE(O30,CHAR(34),"\"&amp;CHAR(34))&amp;CHAR(34)&amp;" = "&amp;C30,AI30)</f>
        <v/>
      </c>
      <c r="AK30">
        <f>IF(AND(D30&lt;&gt;"",P30&lt;&gt;""),AJ30&amp;IF(AJ30="","",", ")&amp;CHAR(34)&amp;SUBSTITUTE(P30,CHAR(34),"\"&amp;CHAR(34))&amp;CHAR(34)&amp;" = "&amp;D30,AJ30)</f>
        <v/>
      </c>
      <c r="AL30">
        <f>IF(AND(E30&lt;&gt;"",Q30&lt;&gt;""),AK30&amp;IF(AK30="","",", ")&amp;CHAR(34)&amp;SUBSTITUTE(Q30,CHAR(34),"\"&amp;CHAR(34))&amp;CHAR(34)&amp;" = "&amp;E30,AK30)</f>
        <v/>
      </c>
      <c r="AM30">
        <f>IF(AND(F30&lt;&gt;"",R30&lt;&gt;""),AL30&amp;IF(AL30="","",", ")&amp;CHAR(34)&amp;SUBSTITUTE(R30,CHAR(34),"\"&amp;CHAR(34))&amp;CHAR(34)&amp;" = "&amp;F30,AL30)</f>
        <v/>
      </c>
      <c r="AN30">
        <f>IF(AND(G30&lt;&gt;"",S30&lt;&gt;""),AM30&amp;IF(AM30="","",", ")&amp;CHAR(34)&amp;SUBSTITUTE(S30,CHAR(34),"\"&amp;CHAR(34))&amp;CHAR(34)&amp;" = "&amp;G30,AM30)</f>
        <v/>
      </c>
      <c r="AO30">
        <f>IF(AND(H30&lt;&gt;"",T30&lt;&gt;""),AN30&amp;IF(AN30="","",", ")&amp;CHAR(34)&amp;SUBSTITUTE(T30,CHAR(34),"\"&amp;CHAR(34))&amp;CHAR(34)&amp;" = "&amp;H30,AN30)</f>
        <v/>
      </c>
      <c r="AP30">
        <f>IF(AND(I30&lt;&gt;"",U30&lt;&gt;""),AO30&amp;IF(AO30="","",", ")&amp;CHAR(34)&amp;SUBSTITUTE(U30,CHAR(34),"\"&amp;CHAR(34))&amp;CHAR(34)&amp;" = "&amp;I30,AO30)</f>
        <v/>
      </c>
      <c r="AQ30">
        <f>IF(AND(J30&lt;&gt;"",V30&lt;&gt;""),AP30&amp;IF(AP30="","",", ")&amp;CHAR(34)&amp;SUBSTITUTE(V30,CHAR(34),"\"&amp;CHAR(34))&amp;CHAR(34)&amp;" = "&amp;J30,AP30)</f>
        <v/>
      </c>
      <c r="AR30">
        <f>IF(AND(K30&lt;&gt;"",W30&lt;&gt;""),AQ30&amp;IF(AQ30="","",", ")&amp;CHAR(34)&amp;SUBSTITUTE(W30,CHAR(34),"\"&amp;CHAR(34))&amp;CHAR(34)&amp;" = "&amp;K30,AQ30)</f>
        <v/>
      </c>
      <c r="AS30">
        <f>IF(AND(L30&lt;&gt;"",X30&lt;&gt;""),AR30&amp;IF(AR30="","",", ")&amp;CHAR(34)&amp;SUBSTITUTE(X30,CHAR(34),"\"&amp;CHAR(34))&amp;CHAR(34)&amp;" = "&amp;L30,AR30)</f>
        <v/>
      </c>
      <c r="AT30">
        <f>IF(AND(M30&lt;&gt;"",Y30&lt;&gt;""),AS30&amp;IF(AS30="","",", ")&amp;CHAR(34)&amp;SUBSTITUTE(Y30,CHAR(34),"\"&amp;CHAR(34))&amp;CHAR(34)&amp;" = "&amp;M30,AS30)</f>
        <v/>
      </c>
      <c r="AU30">
        <f>IF(AND(B30&lt;&gt;"",N30&lt;&gt;""),""&amp;IF(""="",""," ")&amp;B30&amp;" "&amp;CHAR(34)&amp;SUBSTITUTE(N30,CHAR(34),CHAR(34)&amp;CHAR(34))&amp;CHAR(34),"")</f>
        <v/>
      </c>
      <c r="AV30">
        <f>IF(AND(C30&lt;&gt;"",O30&lt;&gt;""),AU30&amp;IF(AU30="",""," ")&amp;C30&amp;" "&amp;CHAR(34)&amp;SUBSTITUTE(O30,CHAR(34),CHAR(34)&amp;CHAR(34))&amp;CHAR(34),AU30)</f>
        <v/>
      </c>
      <c r="AW30">
        <f>IF(AND(D30&lt;&gt;"",P30&lt;&gt;""),AV30&amp;IF(AV30="",""," ")&amp;D30&amp;" "&amp;CHAR(34)&amp;SUBSTITUTE(P30,CHAR(34),CHAR(34)&amp;CHAR(34))&amp;CHAR(34),AV30)</f>
        <v/>
      </c>
      <c r="AX30">
        <f>IF(AND(E30&lt;&gt;"",Q30&lt;&gt;""),AW30&amp;IF(AW30="",""," ")&amp;E30&amp;" "&amp;CHAR(34)&amp;SUBSTITUTE(Q30,CHAR(34),CHAR(34)&amp;CHAR(34))&amp;CHAR(34),AW30)</f>
        <v/>
      </c>
      <c r="AY30">
        <f>IF(AND(F30&lt;&gt;"",R30&lt;&gt;""),AX30&amp;IF(AX30="",""," ")&amp;F30&amp;" "&amp;CHAR(34)&amp;SUBSTITUTE(R30,CHAR(34),CHAR(34)&amp;CHAR(34))&amp;CHAR(34),AX30)</f>
        <v/>
      </c>
      <c r="AZ30">
        <f>IF(AND(G30&lt;&gt;"",S30&lt;&gt;""),AY30&amp;IF(AY30="",""," ")&amp;G30&amp;" "&amp;CHAR(34)&amp;SUBSTITUTE(S30,CHAR(34),CHAR(34)&amp;CHAR(34))&amp;CHAR(34),AY30)</f>
        <v/>
      </c>
      <c r="BA30">
        <f>IF(AND(H30&lt;&gt;"",T30&lt;&gt;""),AZ30&amp;IF(AZ30="",""," ")&amp;H30&amp;" "&amp;CHAR(34)&amp;SUBSTITUTE(T30,CHAR(34),CHAR(34)&amp;CHAR(34))&amp;CHAR(34),AZ30)</f>
        <v/>
      </c>
      <c r="BB30">
        <f>IF(AND(I30&lt;&gt;"",U30&lt;&gt;""),BA30&amp;IF(BA30="",""," ")&amp;I30&amp;" "&amp;CHAR(34)&amp;SUBSTITUTE(U30,CHAR(34),CHAR(34)&amp;CHAR(34))&amp;CHAR(34),BA30)</f>
        <v/>
      </c>
      <c r="BC30">
        <f>IF(AND(J30&lt;&gt;"",V30&lt;&gt;""),BB30&amp;IF(BB30="",""," ")&amp;J30&amp;" "&amp;CHAR(34)&amp;SUBSTITUTE(V30,CHAR(34),CHAR(34)&amp;CHAR(34))&amp;CHAR(34),BB30)</f>
        <v/>
      </c>
      <c r="BD30">
        <f>IF(AND(K30&lt;&gt;"",W30&lt;&gt;""),BC30&amp;IF(BC30="",""," ")&amp;K30&amp;" "&amp;CHAR(34)&amp;SUBSTITUTE(W30,CHAR(34),CHAR(34)&amp;CHAR(34))&amp;CHAR(34),BC30)</f>
        <v/>
      </c>
      <c r="BE30">
        <f>IF(AND(L30&lt;&gt;"",X30&lt;&gt;""),BD30&amp;IF(BD30="",""," ")&amp;L30&amp;" "&amp;CHAR(34)&amp;SUBSTITUTE(X30,CHAR(34),CHAR(34)&amp;CHAR(34))&amp;CHAR(34),BD30)</f>
        <v/>
      </c>
      <c r="BF30">
        <f>IF(AND(M30&lt;&gt;"",Y30&lt;&gt;""),BE30&amp;IF(BE30="",""," ")&amp;M30&amp;" "&amp;CHAR(34)&amp;SUBSTITUTE(Y30,CHAR(34),CHAR(34)&amp;CHAR(34))&amp;CHAR(34),BE30)</f>
        <v/>
      </c>
    </row>
    <row r="31" spans="1:58">
      <c r="A31">
        <f>IF(Variables!$A$32="","",Variables!$A$32)</f>
        <v/>
      </c>
      <c r="B31">
        <f>IF(Variables!$E$32="","",IF(ISNUMBER(FIND("=",TRIM(MID(SUBSTITUTE(Variables!$E$32,";",REPT(" ",200)),1,200)))),TRIM(LEFT(TRIM(MID(SUBSTITUTE(Variables!$E$32,";",REPT(" ",200)),1,200)),FIND("=",TRIM(MID(SUBSTITUTE(Variables!$E$32,";",REPT(" ",200)),1,200)))-1)),TRIM(TRIM(MID(SUBSTITUTE(Variables!$E$32,";",REPT(" ",200)),1,200)))))</f>
        <v/>
      </c>
      <c r="C31">
        <f>IF(Variables!$E$32="","",IF(ISNUMBER(FIND("=",TRIM(MID(SUBSTITUTE(Variables!$E$32,";",REPT(" ",200)),201,200)))),TRIM(LEFT(TRIM(MID(SUBSTITUTE(Variables!$E$32,";",REPT(" ",200)),201,200)),FIND("=",TRIM(MID(SUBSTITUTE(Variables!$E$32,";",REPT(" ",200)),201,200)))-1)),TRIM(TRIM(MID(SUBSTITUTE(Variables!$E$32,";",REPT(" ",200)),201,200)))))</f>
        <v/>
      </c>
      <c r="D31">
        <f>IF(Variables!$E$32="","",IF(ISNUMBER(FIND("=",TRIM(MID(SUBSTITUTE(Variables!$E$32,";",REPT(" ",200)),401,200)))),TRIM(LEFT(TRIM(MID(SUBSTITUTE(Variables!$E$32,";",REPT(" ",200)),401,200)),FIND("=",TRIM(MID(SUBSTITUTE(Variables!$E$32,";",REPT(" ",200)),401,200)))-1)),TRIM(TRIM(MID(SUBSTITUTE(Variables!$E$32,";",REPT(" ",200)),401,200)))))</f>
        <v/>
      </c>
      <c r="E31">
        <f>IF(Variables!$E$32="","",IF(ISNUMBER(FIND("=",TRIM(MID(SUBSTITUTE(Variables!$E$32,";",REPT(" ",200)),601,200)))),TRIM(LEFT(TRIM(MID(SUBSTITUTE(Variables!$E$32,";",REPT(" ",200)),601,200)),FIND("=",TRIM(MID(SUBSTITUTE(Variables!$E$32,";",REPT(" ",200)),601,200)))-1)),TRIM(TRIM(MID(SUBSTITUTE(Variables!$E$32,";",REPT(" ",200)),601,200)))))</f>
        <v/>
      </c>
      <c r="F31">
        <f>IF(Variables!$E$32="","",IF(ISNUMBER(FIND("=",TRIM(MID(SUBSTITUTE(Variables!$E$32,";",REPT(" ",200)),801,200)))),TRIM(LEFT(TRIM(MID(SUBSTITUTE(Variables!$E$32,";",REPT(" ",200)),801,200)),FIND("=",TRIM(MID(SUBSTITUTE(Variables!$E$32,";",REPT(" ",200)),801,200)))-1)),TRIM(TRIM(MID(SUBSTITUTE(Variables!$E$32,";",REPT(" ",200)),801,200)))))</f>
        <v/>
      </c>
      <c r="G31">
        <f>IF(Variables!$E$32="","",IF(ISNUMBER(FIND("=",TRIM(MID(SUBSTITUTE(Variables!$E$32,";",REPT(" ",200)),1001,200)))),TRIM(LEFT(TRIM(MID(SUBSTITUTE(Variables!$E$32,";",REPT(" ",200)),1001,200)),FIND("=",TRIM(MID(SUBSTITUTE(Variables!$E$32,";",REPT(" ",200)),1001,200)))-1)),TRIM(TRIM(MID(SUBSTITUTE(Variables!$E$32,";",REPT(" ",200)),1001,200)))))</f>
        <v/>
      </c>
      <c r="H31">
        <f>IF(Variables!$E$32="","",IF(ISNUMBER(FIND("=",TRIM(MID(SUBSTITUTE(Variables!$E$32,";",REPT(" ",200)),1201,200)))),TRIM(LEFT(TRIM(MID(SUBSTITUTE(Variables!$E$32,";",REPT(" ",200)),1201,200)),FIND("=",TRIM(MID(SUBSTITUTE(Variables!$E$32,";",REPT(" ",200)),1201,200)))-1)),TRIM(TRIM(MID(SUBSTITUTE(Variables!$E$32,";",REPT(" ",200)),1201,200)))))</f>
        <v/>
      </c>
      <c r="I31">
        <f>IF(Variables!$E$32="","",IF(ISNUMBER(FIND("=",TRIM(MID(SUBSTITUTE(Variables!$E$32,";",REPT(" ",200)),1401,200)))),TRIM(LEFT(TRIM(MID(SUBSTITUTE(Variables!$E$32,";",REPT(" ",200)),1401,200)),FIND("=",TRIM(MID(SUBSTITUTE(Variables!$E$32,";",REPT(" ",200)),1401,200)))-1)),TRIM(TRIM(MID(SUBSTITUTE(Variables!$E$32,";",REPT(" ",200)),1401,200)))))</f>
        <v/>
      </c>
      <c r="J31">
        <f>IF(Variables!$E$32="","",IF(ISNUMBER(FIND("=",TRIM(MID(SUBSTITUTE(Variables!$E$32,";",REPT(" ",200)),1601,200)))),TRIM(LEFT(TRIM(MID(SUBSTITUTE(Variables!$E$32,";",REPT(" ",200)),1601,200)),FIND("=",TRIM(MID(SUBSTITUTE(Variables!$E$32,";",REPT(" ",200)),1601,200)))-1)),TRIM(TRIM(MID(SUBSTITUTE(Variables!$E$32,";",REPT(" ",200)),1601,200)))))</f>
        <v/>
      </c>
      <c r="K31">
        <f>IF(Variables!$E$32="","",IF(ISNUMBER(FIND("=",TRIM(MID(SUBSTITUTE(Variables!$E$32,";",REPT(" ",200)),1801,200)))),TRIM(LEFT(TRIM(MID(SUBSTITUTE(Variables!$E$32,";",REPT(" ",200)),1801,200)),FIND("=",TRIM(MID(SUBSTITUTE(Variables!$E$32,";",REPT(" ",200)),1801,200)))-1)),TRIM(TRIM(MID(SUBSTITUTE(Variables!$E$32,";",REPT(" ",200)),1801,200)))))</f>
        <v/>
      </c>
      <c r="L31">
        <f>IF(Variables!$E$32="","",IF(ISNUMBER(FIND("=",TRIM(MID(SUBSTITUTE(Variables!$E$32,";",REPT(" ",200)),2001,200)))),TRIM(LEFT(TRIM(MID(SUBSTITUTE(Variables!$E$32,";",REPT(" ",200)),2001,200)),FIND("=",TRIM(MID(SUBSTITUTE(Variables!$E$32,";",REPT(" ",200)),2001,200)))-1)),TRIM(TRIM(MID(SUBSTITUTE(Variables!$E$32,";",REPT(" ",200)),2001,200)))))</f>
        <v/>
      </c>
      <c r="M31">
        <f>IF(Variables!$E$32="","",IF(ISNUMBER(FIND("=",TRIM(MID(SUBSTITUTE(Variables!$E$32,";",REPT(" ",200)),2201,200)))),TRIM(LEFT(TRIM(MID(SUBSTITUTE(Variables!$E$32,";",REPT(" ",200)),2201,200)),FIND("=",TRIM(MID(SUBSTITUTE(Variables!$E$32,";",REPT(" ",200)),2201,200)))-1)),TRIM(TRIM(MID(SUBSTITUTE(Variables!$E$32,";",REPT(" ",200)),2201,200)))))</f>
        <v/>
      </c>
      <c r="N31">
        <f>IF(Variables!$E$32="","",IF(ISNUMBER(FIND("=",TRIM(MID(SUBSTITUTE(Variables!$E$32,";",REPT(" ",200)),1,200)))),TRIM(MID(TRIM(MID(SUBSTITUTE(Variables!$E$32,";",REPT(" ",200)),1,200)),FIND("=",TRIM(MID(SUBSTITUTE(Variables!$E$32,";",REPT(" ",200)),1,200)))+1,200)),""))</f>
        <v/>
      </c>
      <c r="O31">
        <f>IF(Variables!$E$32="","",IF(ISNUMBER(FIND("=",TRIM(MID(SUBSTITUTE(Variables!$E$32,";",REPT(" ",200)),201,200)))),TRIM(MID(TRIM(MID(SUBSTITUTE(Variables!$E$32,";",REPT(" ",200)),201,200)),FIND("=",TRIM(MID(SUBSTITUTE(Variables!$E$32,";",REPT(" ",200)),201,200)))+1,200)),""))</f>
        <v/>
      </c>
      <c r="P31">
        <f>IF(Variables!$E$32="","",IF(ISNUMBER(FIND("=",TRIM(MID(SUBSTITUTE(Variables!$E$32,";",REPT(" ",200)),401,200)))),TRIM(MID(TRIM(MID(SUBSTITUTE(Variables!$E$32,";",REPT(" ",200)),401,200)),FIND("=",TRIM(MID(SUBSTITUTE(Variables!$E$32,";",REPT(" ",200)),401,200)))+1,200)),""))</f>
        <v/>
      </c>
      <c r="Q31">
        <f>IF(Variables!$E$32="","",IF(ISNUMBER(FIND("=",TRIM(MID(SUBSTITUTE(Variables!$E$32,";",REPT(" ",200)),601,200)))),TRIM(MID(TRIM(MID(SUBSTITUTE(Variables!$E$32,";",REPT(" ",200)),601,200)),FIND("=",TRIM(MID(SUBSTITUTE(Variables!$E$32,";",REPT(" ",200)),601,200)))+1,200)),""))</f>
        <v/>
      </c>
      <c r="R31">
        <f>IF(Variables!$E$32="","",IF(ISNUMBER(FIND("=",TRIM(MID(SUBSTITUTE(Variables!$E$32,";",REPT(" ",200)),801,200)))),TRIM(MID(TRIM(MID(SUBSTITUTE(Variables!$E$32,";",REPT(" ",200)),801,200)),FIND("=",TRIM(MID(SUBSTITUTE(Variables!$E$32,";",REPT(" ",200)),801,200)))+1,200)),""))</f>
        <v/>
      </c>
      <c r="S31">
        <f>IF(Variables!$E$32="","",IF(ISNUMBER(FIND("=",TRIM(MID(SUBSTITUTE(Variables!$E$32,";",REPT(" ",200)),1001,200)))),TRIM(MID(TRIM(MID(SUBSTITUTE(Variables!$E$32,";",REPT(" ",200)),1001,200)),FIND("=",TRIM(MID(SUBSTITUTE(Variables!$E$32,";",REPT(" ",200)),1001,200)))+1,200)),""))</f>
        <v/>
      </c>
      <c r="T31">
        <f>IF(Variables!$E$32="","",IF(ISNUMBER(FIND("=",TRIM(MID(SUBSTITUTE(Variables!$E$32,";",REPT(" ",200)),1201,200)))),TRIM(MID(TRIM(MID(SUBSTITUTE(Variables!$E$32,";",REPT(" ",200)),1201,200)),FIND("=",TRIM(MID(SUBSTITUTE(Variables!$E$32,";",REPT(" ",200)),1201,200)))+1,200)),""))</f>
        <v/>
      </c>
      <c r="U31">
        <f>IF(Variables!$E$32="","",IF(ISNUMBER(FIND("=",TRIM(MID(SUBSTITUTE(Variables!$E$32,";",REPT(" ",200)),1401,200)))),TRIM(MID(TRIM(MID(SUBSTITUTE(Variables!$E$32,";",REPT(" ",200)),1401,200)),FIND("=",TRIM(MID(SUBSTITUTE(Variables!$E$32,";",REPT(" ",200)),1401,200)))+1,200)),""))</f>
        <v/>
      </c>
      <c r="V31">
        <f>IF(Variables!$E$32="","",IF(ISNUMBER(FIND("=",TRIM(MID(SUBSTITUTE(Variables!$E$32,";",REPT(" ",200)),1601,200)))),TRIM(MID(TRIM(MID(SUBSTITUTE(Variables!$E$32,";",REPT(" ",200)),1601,200)),FIND("=",TRIM(MID(SUBSTITUTE(Variables!$E$32,";",REPT(" ",200)),1601,200)))+1,200)),""))</f>
        <v/>
      </c>
      <c r="W31">
        <f>IF(Variables!$E$32="","",IF(ISNUMBER(FIND("=",TRIM(MID(SUBSTITUTE(Variables!$E$32,";",REPT(" ",200)),1801,200)))),TRIM(MID(TRIM(MID(SUBSTITUTE(Variables!$E$32,";",REPT(" ",200)),1801,200)),FIND("=",TRIM(MID(SUBSTITUTE(Variables!$E$32,";",REPT(" ",200)),1801,200)))+1,200)),""))</f>
        <v/>
      </c>
      <c r="X31">
        <f>IF(Variables!$E$32="","",IF(ISNUMBER(FIND("=",TRIM(MID(SUBSTITUTE(Variables!$E$32,";",REPT(" ",200)),2001,200)))),TRIM(MID(TRIM(MID(SUBSTITUTE(Variables!$E$32,";",REPT(" ",200)),2001,200)),FIND("=",TRIM(MID(SUBSTITUTE(Variables!$E$32,";",REPT(" ",200)),2001,200)))+1,200)),""))</f>
        <v/>
      </c>
      <c r="Y31">
        <f>IF(Variables!$E$32="","",IF(ISNUMBER(FIND("=",TRIM(MID(SUBSTITUTE(Variables!$E$32,";",REPT(" ",200)),2201,200)))),TRIM(MID(TRIM(MID(SUBSTITUTE(Variables!$E$32,";",REPT(" ",200)),2201,200)),FIND("=",TRIM(MID(SUBSTITUTE(Variables!$E$32,";",REPT(" ",200)),2201,200)))+1,200)),""))</f>
        <v/>
      </c>
      <c r="Z31">
        <f>--AND(B31&lt;&gt;"",N31&lt;&gt;"")+--AND(C31&lt;&gt;"",O31&lt;&gt;"")+--AND(D31&lt;&gt;"",P31&lt;&gt;"")+--AND(E31&lt;&gt;"",Q31&lt;&gt;"")+--AND(F31&lt;&gt;"",R31&lt;&gt;"")+--AND(G31&lt;&gt;"",S31&lt;&gt;"")+--AND(H31&lt;&gt;"",T31&lt;&gt;"")+--AND(I31&lt;&gt;"",U31&lt;&gt;"")+--AND(J31&lt;&gt;"",V31&lt;&gt;"")+--AND(K31&lt;&gt;"",W31&lt;&gt;"")+--AND(L31&lt;&gt;"",X31&lt;&gt;"")+--AND(M31&lt;&gt;"",Y31&lt;&gt;"")</f>
        <v>0.0</v>
      </c>
      <c r="AA31">
        <f>AT31</f>
        <v/>
      </c>
      <c r="AB31">
        <f>BF31</f>
        <v/>
      </c>
      <c r="AC31">
        <f>IF(Variables!$F$32="","",IF(ISNUMBER(FIND("=",TRIM(MID(SUBSTITUTE(Variables!$F$32,";",REPT(" ",200)),1,200)))),TRIM(LEFT(TRIM(MID(SUBSTITUTE(Variables!$F$32,";",REPT(" ",200)),1,200)),FIND("=",TRIM(MID(SUBSTITUTE(Variables!$F$32,";",REPT(" ",200)),1,200)))-1)),TRIM(TRIM(MID(SUBSTITUTE(Variables!$F$32,";",REPT(" ",200)),1,200)))))</f>
        <v/>
      </c>
      <c r="AD31">
        <f>IF(Variables!$F$32="","",IF(ISNUMBER(FIND("=",TRIM(MID(SUBSTITUTE(Variables!$F$32,";",REPT(" ",200)),201,200)))),TRIM(LEFT(TRIM(MID(SUBSTITUTE(Variables!$F$32,";",REPT(" ",200)),201,200)),FIND("=",TRIM(MID(SUBSTITUTE(Variables!$F$32,";",REPT(" ",200)),201,200)))-1)),TRIM(TRIM(MID(SUBSTITUTE(Variables!$F$32,";",REPT(" ",200)),201,200)))))</f>
        <v/>
      </c>
      <c r="AE31">
        <f>IF(Variables!$F$32="","",IF(ISNUMBER(FIND("=",TRIM(MID(SUBSTITUTE(Variables!$F$32,";",REPT(" ",200)),401,200)))),TRIM(LEFT(TRIM(MID(SUBSTITUTE(Variables!$F$32,";",REPT(" ",200)),401,200)),FIND("=",TRIM(MID(SUBSTITUTE(Variables!$F$32,";",REPT(" ",200)),401,200)))-1)),TRIM(TRIM(MID(SUBSTITUTE(Variables!$F$32,";",REPT(" ",200)),401,200)))))</f>
        <v/>
      </c>
      <c r="AF31">
        <f>IF(Variables!$F$32="","",IF(ISNUMBER(FIND("=",TRIM(MID(SUBSTITUTE(Variables!$F$32,";",REPT(" ",200)),601,200)))),TRIM(LEFT(TRIM(MID(SUBSTITUTE(Variables!$F$32,";",REPT(" ",200)),601,200)),FIND("=",TRIM(MID(SUBSTITUTE(Variables!$F$32,";",REPT(" ",200)),601,200)))-1)),TRIM(TRIM(MID(SUBSTITUTE(Variables!$F$32,";",REPT(" ",200)),601,200)))))</f>
        <v/>
      </c>
      <c r="AG31">
        <f>""&amp;IF(AC31="","",IF(""="","",", ")&amp;AC31)&amp;IF(AD31="","",IF(""&amp;IF(AC31="","",IF(""="","",", ")&amp;AC31)="","",", ")&amp;AD31)&amp;IF(AE31="","",IF(""&amp;IF(AC31="","",IF(""="","",", ")&amp;AC31)&amp;IF(AD31="","",IF(""&amp;IF(AC31="","",IF(""="","",", ")&amp;AC31)="","",", ")&amp;AD31)="","",", ")&amp;AE31)&amp;IF(AF31="","",IF(""&amp;IF(AC31="","",IF(""="","",", ")&amp;AC31)&amp;IF(AD31="","",IF(""&amp;IF(AC31="","",IF(""="","",", ")&amp;AC31)="","",", ")&amp;AD31)&amp;IF(AE31="","",IF(""&amp;IF(AC31="","",IF(""="","",", ")&amp;AC31)&amp;IF(AD31="","",IF(""&amp;IF(AC31="","",IF(""="","",", ")&amp;AC31)="","",", ")&amp;AD31)="","",", ")&amp;AE31)="","",", ")&amp;AF31)</f>
        <v/>
      </c>
      <c r="AH31">
        <f>""&amp;IF(AC31="","",IF(""="","",", ")&amp;AC31)&amp;IF(AD31="","",IF(""&amp;IF(AC31="","",IF(""="","",", ")&amp;AC31)="","",", ")&amp;AD31)&amp;IF(AE31="","",IF(""&amp;IF(AC31="","",IF(""="","",", ")&amp;AC31)&amp;IF(AD31="","",IF(""&amp;IF(AC31="","",IF(""="","",", ")&amp;AC31)="","",", ")&amp;AD31)="","",", ")&amp;AE31)&amp;IF(AF31="","",IF(""&amp;IF(AC31="","",IF(""="","",", ")&amp;AC31)&amp;IF(AD31="","",IF(""&amp;IF(AC31="","",IF(""="","",", ")&amp;AC31)="","",", ")&amp;AD31)&amp;IF(AE31="","",IF(""&amp;IF(AC31="","",IF(""="","",", ")&amp;AC31)&amp;IF(AD31="","",IF(""&amp;IF(AC31="","",IF(""="","",", ")&amp;AC31)="","",", ")&amp;AD31)="","",", ")&amp;AE31)="","",", ")&amp;AF31)</f>
        <v/>
      </c>
      <c r="AI31">
        <f>IF(AND(B31&lt;&gt;"",N31&lt;&gt;""),""&amp;IF(""="","",", ")&amp;CHAR(34)&amp;SUBSTITUTE(N31,CHAR(34),"\"&amp;CHAR(34))&amp;CHAR(34)&amp;" = "&amp;B31,"")</f>
        <v/>
      </c>
      <c r="AJ31">
        <f>IF(AND(C31&lt;&gt;"",O31&lt;&gt;""),AI31&amp;IF(AI31="","",", ")&amp;CHAR(34)&amp;SUBSTITUTE(O31,CHAR(34),"\"&amp;CHAR(34))&amp;CHAR(34)&amp;" = "&amp;C31,AI31)</f>
        <v/>
      </c>
      <c r="AK31">
        <f>IF(AND(D31&lt;&gt;"",P31&lt;&gt;""),AJ31&amp;IF(AJ31="","",", ")&amp;CHAR(34)&amp;SUBSTITUTE(P31,CHAR(34),"\"&amp;CHAR(34))&amp;CHAR(34)&amp;" = "&amp;D31,AJ31)</f>
        <v/>
      </c>
      <c r="AL31">
        <f>IF(AND(E31&lt;&gt;"",Q31&lt;&gt;""),AK31&amp;IF(AK31="","",", ")&amp;CHAR(34)&amp;SUBSTITUTE(Q31,CHAR(34),"\"&amp;CHAR(34))&amp;CHAR(34)&amp;" = "&amp;E31,AK31)</f>
        <v/>
      </c>
      <c r="AM31">
        <f>IF(AND(F31&lt;&gt;"",R31&lt;&gt;""),AL31&amp;IF(AL31="","",", ")&amp;CHAR(34)&amp;SUBSTITUTE(R31,CHAR(34),"\"&amp;CHAR(34))&amp;CHAR(34)&amp;" = "&amp;F31,AL31)</f>
        <v/>
      </c>
      <c r="AN31">
        <f>IF(AND(G31&lt;&gt;"",S31&lt;&gt;""),AM31&amp;IF(AM31="","",", ")&amp;CHAR(34)&amp;SUBSTITUTE(S31,CHAR(34),"\"&amp;CHAR(34))&amp;CHAR(34)&amp;" = "&amp;G31,AM31)</f>
        <v/>
      </c>
      <c r="AO31">
        <f>IF(AND(H31&lt;&gt;"",T31&lt;&gt;""),AN31&amp;IF(AN31="","",", ")&amp;CHAR(34)&amp;SUBSTITUTE(T31,CHAR(34),"\"&amp;CHAR(34))&amp;CHAR(34)&amp;" = "&amp;H31,AN31)</f>
        <v/>
      </c>
      <c r="AP31">
        <f>IF(AND(I31&lt;&gt;"",U31&lt;&gt;""),AO31&amp;IF(AO31="","",", ")&amp;CHAR(34)&amp;SUBSTITUTE(U31,CHAR(34),"\"&amp;CHAR(34))&amp;CHAR(34)&amp;" = "&amp;I31,AO31)</f>
        <v/>
      </c>
      <c r="AQ31">
        <f>IF(AND(J31&lt;&gt;"",V31&lt;&gt;""),AP31&amp;IF(AP31="","",", ")&amp;CHAR(34)&amp;SUBSTITUTE(V31,CHAR(34),"\"&amp;CHAR(34))&amp;CHAR(34)&amp;" = "&amp;J31,AP31)</f>
        <v/>
      </c>
      <c r="AR31">
        <f>IF(AND(K31&lt;&gt;"",W31&lt;&gt;""),AQ31&amp;IF(AQ31="","",", ")&amp;CHAR(34)&amp;SUBSTITUTE(W31,CHAR(34),"\"&amp;CHAR(34))&amp;CHAR(34)&amp;" = "&amp;K31,AQ31)</f>
        <v/>
      </c>
      <c r="AS31">
        <f>IF(AND(L31&lt;&gt;"",X31&lt;&gt;""),AR31&amp;IF(AR31="","",", ")&amp;CHAR(34)&amp;SUBSTITUTE(X31,CHAR(34),"\"&amp;CHAR(34))&amp;CHAR(34)&amp;" = "&amp;L31,AR31)</f>
        <v/>
      </c>
      <c r="AT31">
        <f>IF(AND(M31&lt;&gt;"",Y31&lt;&gt;""),AS31&amp;IF(AS31="","",", ")&amp;CHAR(34)&amp;SUBSTITUTE(Y31,CHAR(34),"\"&amp;CHAR(34))&amp;CHAR(34)&amp;" = "&amp;M31,AS31)</f>
        <v/>
      </c>
      <c r="AU31">
        <f>IF(AND(B31&lt;&gt;"",N31&lt;&gt;""),""&amp;IF(""="",""," ")&amp;B31&amp;" "&amp;CHAR(34)&amp;SUBSTITUTE(N31,CHAR(34),CHAR(34)&amp;CHAR(34))&amp;CHAR(34),"")</f>
        <v/>
      </c>
      <c r="AV31">
        <f>IF(AND(C31&lt;&gt;"",O31&lt;&gt;""),AU31&amp;IF(AU31="",""," ")&amp;C31&amp;" "&amp;CHAR(34)&amp;SUBSTITUTE(O31,CHAR(34),CHAR(34)&amp;CHAR(34))&amp;CHAR(34),AU31)</f>
        <v/>
      </c>
      <c r="AW31">
        <f>IF(AND(D31&lt;&gt;"",P31&lt;&gt;""),AV31&amp;IF(AV31="",""," ")&amp;D31&amp;" "&amp;CHAR(34)&amp;SUBSTITUTE(P31,CHAR(34),CHAR(34)&amp;CHAR(34))&amp;CHAR(34),AV31)</f>
        <v/>
      </c>
      <c r="AX31">
        <f>IF(AND(E31&lt;&gt;"",Q31&lt;&gt;""),AW31&amp;IF(AW31="",""," ")&amp;E31&amp;" "&amp;CHAR(34)&amp;SUBSTITUTE(Q31,CHAR(34),CHAR(34)&amp;CHAR(34))&amp;CHAR(34),AW31)</f>
        <v/>
      </c>
      <c r="AY31">
        <f>IF(AND(F31&lt;&gt;"",R31&lt;&gt;""),AX31&amp;IF(AX31="",""," ")&amp;F31&amp;" "&amp;CHAR(34)&amp;SUBSTITUTE(R31,CHAR(34),CHAR(34)&amp;CHAR(34))&amp;CHAR(34),AX31)</f>
        <v/>
      </c>
      <c r="AZ31">
        <f>IF(AND(G31&lt;&gt;"",S31&lt;&gt;""),AY31&amp;IF(AY31="",""," ")&amp;G31&amp;" "&amp;CHAR(34)&amp;SUBSTITUTE(S31,CHAR(34),CHAR(34)&amp;CHAR(34))&amp;CHAR(34),AY31)</f>
        <v/>
      </c>
      <c r="BA31">
        <f>IF(AND(H31&lt;&gt;"",T31&lt;&gt;""),AZ31&amp;IF(AZ31="",""," ")&amp;H31&amp;" "&amp;CHAR(34)&amp;SUBSTITUTE(T31,CHAR(34),CHAR(34)&amp;CHAR(34))&amp;CHAR(34),AZ31)</f>
        <v/>
      </c>
      <c r="BB31">
        <f>IF(AND(I31&lt;&gt;"",U31&lt;&gt;""),BA31&amp;IF(BA31="",""," ")&amp;I31&amp;" "&amp;CHAR(34)&amp;SUBSTITUTE(U31,CHAR(34),CHAR(34)&amp;CHAR(34))&amp;CHAR(34),BA31)</f>
        <v/>
      </c>
      <c r="BC31">
        <f>IF(AND(J31&lt;&gt;"",V31&lt;&gt;""),BB31&amp;IF(BB31="",""," ")&amp;J31&amp;" "&amp;CHAR(34)&amp;SUBSTITUTE(V31,CHAR(34),CHAR(34)&amp;CHAR(34))&amp;CHAR(34),BB31)</f>
        <v/>
      </c>
      <c r="BD31">
        <f>IF(AND(K31&lt;&gt;"",W31&lt;&gt;""),BC31&amp;IF(BC31="",""," ")&amp;K31&amp;" "&amp;CHAR(34)&amp;SUBSTITUTE(W31,CHAR(34),CHAR(34)&amp;CHAR(34))&amp;CHAR(34),BC31)</f>
        <v/>
      </c>
      <c r="BE31">
        <f>IF(AND(L31&lt;&gt;"",X31&lt;&gt;""),BD31&amp;IF(BD31="",""," ")&amp;L31&amp;" "&amp;CHAR(34)&amp;SUBSTITUTE(X31,CHAR(34),CHAR(34)&amp;CHAR(34))&amp;CHAR(34),BD31)</f>
        <v/>
      </c>
      <c r="BF31">
        <f>IF(AND(M31&lt;&gt;"",Y31&lt;&gt;""),BE31&amp;IF(BE31="",""," ")&amp;M31&amp;" "&amp;CHAR(34)&amp;SUBSTITUTE(Y31,CHAR(34),CHAR(34)&amp;CHAR(34))&amp;CHAR(34),BE31)</f>
        <v/>
      </c>
    </row>
    <row r="32" spans="1:58">
      <c r="A32">
        <f>IF(Variables!$A$33="","",Variables!$A$33)</f>
        <v/>
      </c>
      <c r="B32">
        <f>IF(Variables!$E$33="","",IF(ISNUMBER(FIND("=",TRIM(MID(SUBSTITUTE(Variables!$E$33,";",REPT(" ",200)),1,200)))),TRIM(LEFT(TRIM(MID(SUBSTITUTE(Variables!$E$33,";",REPT(" ",200)),1,200)),FIND("=",TRIM(MID(SUBSTITUTE(Variables!$E$33,";",REPT(" ",200)),1,200)))-1)),TRIM(TRIM(MID(SUBSTITUTE(Variables!$E$33,";",REPT(" ",200)),1,200)))))</f>
        <v/>
      </c>
      <c r="C32">
        <f>IF(Variables!$E$33="","",IF(ISNUMBER(FIND("=",TRIM(MID(SUBSTITUTE(Variables!$E$33,";",REPT(" ",200)),201,200)))),TRIM(LEFT(TRIM(MID(SUBSTITUTE(Variables!$E$33,";",REPT(" ",200)),201,200)),FIND("=",TRIM(MID(SUBSTITUTE(Variables!$E$33,";",REPT(" ",200)),201,200)))-1)),TRIM(TRIM(MID(SUBSTITUTE(Variables!$E$33,";",REPT(" ",200)),201,200)))))</f>
        <v/>
      </c>
      <c r="D32">
        <f>IF(Variables!$E$33="","",IF(ISNUMBER(FIND("=",TRIM(MID(SUBSTITUTE(Variables!$E$33,";",REPT(" ",200)),401,200)))),TRIM(LEFT(TRIM(MID(SUBSTITUTE(Variables!$E$33,";",REPT(" ",200)),401,200)),FIND("=",TRIM(MID(SUBSTITUTE(Variables!$E$33,";",REPT(" ",200)),401,200)))-1)),TRIM(TRIM(MID(SUBSTITUTE(Variables!$E$33,";",REPT(" ",200)),401,200)))))</f>
        <v/>
      </c>
      <c r="E32">
        <f>IF(Variables!$E$33="","",IF(ISNUMBER(FIND("=",TRIM(MID(SUBSTITUTE(Variables!$E$33,";",REPT(" ",200)),601,200)))),TRIM(LEFT(TRIM(MID(SUBSTITUTE(Variables!$E$33,";",REPT(" ",200)),601,200)),FIND("=",TRIM(MID(SUBSTITUTE(Variables!$E$33,";",REPT(" ",200)),601,200)))-1)),TRIM(TRIM(MID(SUBSTITUTE(Variables!$E$33,";",REPT(" ",200)),601,200)))))</f>
        <v/>
      </c>
      <c r="F32">
        <f>IF(Variables!$E$33="","",IF(ISNUMBER(FIND("=",TRIM(MID(SUBSTITUTE(Variables!$E$33,";",REPT(" ",200)),801,200)))),TRIM(LEFT(TRIM(MID(SUBSTITUTE(Variables!$E$33,";",REPT(" ",200)),801,200)),FIND("=",TRIM(MID(SUBSTITUTE(Variables!$E$33,";",REPT(" ",200)),801,200)))-1)),TRIM(TRIM(MID(SUBSTITUTE(Variables!$E$33,";",REPT(" ",200)),801,200)))))</f>
        <v/>
      </c>
      <c r="G32">
        <f>IF(Variables!$E$33="","",IF(ISNUMBER(FIND("=",TRIM(MID(SUBSTITUTE(Variables!$E$33,";",REPT(" ",200)),1001,200)))),TRIM(LEFT(TRIM(MID(SUBSTITUTE(Variables!$E$33,";",REPT(" ",200)),1001,200)),FIND("=",TRIM(MID(SUBSTITUTE(Variables!$E$33,";",REPT(" ",200)),1001,200)))-1)),TRIM(TRIM(MID(SUBSTITUTE(Variables!$E$33,";",REPT(" ",200)),1001,200)))))</f>
        <v/>
      </c>
      <c r="H32">
        <f>IF(Variables!$E$33="","",IF(ISNUMBER(FIND("=",TRIM(MID(SUBSTITUTE(Variables!$E$33,";",REPT(" ",200)),1201,200)))),TRIM(LEFT(TRIM(MID(SUBSTITUTE(Variables!$E$33,";",REPT(" ",200)),1201,200)),FIND("=",TRIM(MID(SUBSTITUTE(Variables!$E$33,";",REPT(" ",200)),1201,200)))-1)),TRIM(TRIM(MID(SUBSTITUTE(Variables!$E$33,";",REPT(" ",200)),1201,200)))))</f>
        <v/>
      </c>
      <c r="I32">
        <f>IF(Variables!$E$33="","",IF(ISNUMBER(FIND("=",TRIM(MID(SUBSTITUTE(Variables!$E$33,";",REPT(" ",200)),1401,200)))),TRIM(LEFT(TRIM(MID(SUBSTITUTE(Variables!$E$33,";",REPT(" ",200)),1401,200)),FIND("=",TRIM(MID(SUBSTITUTE(Variables!$E$33,";",REPT(" ",200)),1401,200)))-1)),TRIM(TRIM(MID(SUBSTITUTE(Variables!$E$33,";",REPT(" ",200)),1401,200)))))</f>
        <v/>
      </c>
      <c r="J32">
        <f>IF(Variables!$E$33="","",IF(ISNUMBER(FIND("=",TRIM(MID(SUBSTITUTE(Variables!$E$33,";",REPT(" ",200)),1601,200)))),TRIM(LEFT(TRIM(MID(SUBSTITUTE(Variables!$E$33,";",REPT(" ",200)),1601,200)),FIND("=",TRIM(MID(SUBSTITUTE(Variables!$E$33,";",REPT(" ",200)),1601,200)))-1)),TRIM(TRIM(MID(SUBSTITUTE(Variables!$E$33,";",REPT(" ",200)),1601,200)))))</f>
        <v/>
      </c>
      <c r="K32">
        <f>IF(Variables!$E$33="","",IF(ISNUMBER(FIND("=",TRIM(MID(SUBSTITUTE(Variables!$E$33,";",REPT(" ",200)),1801,200)))),TRIM(LEFT(TRIM(MID(SUBSTITUTE(Variables!$E$33,";",REPT(" ",200)),1801,200)),FIND("=",TRIM(MID(SUBSTITUTE(Variables!$E$33,";",REPT(" ",200)),1801,200)))-1)),TRIM(TRIM(MID(SUBSTITUTE(Variables!$E$33,";",REPT(" ",200)),1801,200)))))</f>
        <v/>
      </c>
      <c r="L32">
        <f>IF(Variables!$E$33="","",IF(ISNUMBER(FIND("=",TRIM(MID(SUBSTITUTE(Variables!$E$33,";",REPT(" ",200)),2001,200)))),TRIM(LEFT(TRIM(MID(SUBSTITUTE(Variables!$E$33,";",REPT(" ",200)),2001,200)),FIND("=",TRIM(MID(SUBSTITUTE(Variables!$E$33,";",REPT(" ",200)),2001,200)))-1)),TRIM(TRIM(MID(SUBSTITUTE(Variables!$E$33,";",REPT(" ",200)),2001,200)))))</f>
        <v/>
      </c>
      <c r="M32">
        <f>IF(Variables!$E$33="","",IF(ISNUMBER(FIND("=",TRIM(MID(SUBSTITUTE(Variables!$E$33,";",REPT(" ",200)),2201,200)))),TRIM(LEFT(TRIM(MID(SUBSTITUTE(Variables!$E$33,";",REPT(" ",200)),2201,200)),FIND("=",TRIM(MID(SUBSTITUTE(Variables!$E$33,";",REPT(" ",200)),2201,200)))-1)),TRIM(TRIM(MID(SUBSTITUTE(Variables!$E$33,";",REPT(" ",200)),2201,200)))))</f>
        <v/>
      </c>
      <c r="N32">
        <f>IF(Variables!$E$33="","",IF(ISNUMBER(FIND("=",TRIM(MID(SUBSTITUTE(Variables!$E$33,";",REPT(" ",200)),1,200)))),TRIM(MID(TRIM(MID(SUBSTITUTE(Variables!$E$33,";",REPT(" ",200)),1,200)),FIND("=",TRIM(MID(SUBSTITUTE(Variables!$E$33,";",REPT(" ",200)),1,200)))+1,200)),""))</f>
        <v/>
      </c>
      <c r="O32">
        <f>IF(Variables!$E$33="","",IF(ISNUMBER(FIND("=",TRIM(MID(SUBSTITUTE(Variables!$E$33,";",REPT(" ",200)),201,200)))),TRIM(MID(TRIM(MID(SUBSTITUTE(Variables!$E$33,";",REPT(" ",200)),201,200)),FIND("=",TRIM(MID(SUBSTITUTE(Variables!$E$33,";",REPT(" ",200)),201,200)))+1,200)),""))</f>
        <v/>
      </c>
      <c r="P32">
        <f>IF(Variables!$E$33="","",IF(ISNUMBER(FIND("=",TRIM(MID(SUBSTITUTE(Variables!$E$33,";",REPT(" ",200)),401,200)))),TRIM(MID(TRIM(MID(SUBSTITUTE(Variables!$E$33,";",REPT(" ",200)),401,200)),FIND("=",TRIM(MID(SUBSTITUTE(Variables!$E$33,";",REPT(" ",200)),401,200)))+1,200)),""))</f>
        <v/>
      </c>
      <c r="Q32">
        <f>IF(Variables!$E$33="","",IF(ISNUMBER(FIND("=",TRIM(MID(SUBSTITUTE(Variables!$E$33,";",REPT(" ",200)),601,200)))),TRIM(MID(TRIM(MID(SUBSTITUTE(Variables!$E$33,";",REPT(" ",200)),601,200)),FIND("=",TRIM(MID(SUBSTITUTE(Variables!$E$33,";",REPT(" ",200)),601,200)))+1,200)),""))</f>
        <v/>
      </c>
      <c r="R32">
        <f>IF(Variables!$E$33="","",IF(ISNUMBER(FIND("=",TRIM(MID(SUBSTITUTE(Variables!$E$33,";",REPT(" ",200)),801,200)))),TRIM(MID(TRIM(MID(SUBSTITUTE(Variables!$E$33,";",REPT(" ",200)),801,200)),FIND("=",TRIM(MID(SUBSTITUTE(Variables!$E$33,";",REPT(" ",200)),801,200)))+1,200)),""))</f>
        <v/>
      </c>
      <c r="S32">
        <f>IF(Variables!$E$33="","",IF(ISNUMBER(FIND("=",TRIM(MID(SUBSTITUTE(Variables!$E$33,";",REPT(" ",200)),1001,200)))),TRIM(MID(TRIM(MID(SUBSTITUTE(Variables!$E$33,";",REPT(" ",200)),1001,200)),FIND("=",TRIM(MID(SUBSTITUTE(Variables!$E$33,";",REPT(" ",200)),1001,200)))+1,200)),""))</f>
        <v/>
      </c>
      <c r="T32">
        <f>IF(Variables!$E$33="","",IF(ISNUMBER(FIND("=",TRIM(MID(SUBSTITUTE(Variables!$E$33,";",REPT(" ",200)),1201,200)))),TRIM(MID(TRIM(MID(SUBSTITUTE(Variables!$E$33,";",REPT(" ",200)),1201,200)),FIND("=",TRIM(MID(SUBSTITUTE(Variables!$E$33,";",REPT(" ",200)),1201,200)))+1,200)),""))</f>
        <v/>
      </c>
      <c r="U32">
        <f>IF(Variables!$E$33="","",IF(ISNUMBER(FIND("=",TRIM(MID(SUBSTITUTE(Variables!$E$33,";",REPT(" ",200)),1401,200)))),TRIM(MID(TRIM(MID(SUBSTITUTE(Variables!$E$33,";",REPT(" ",200)),1401,200)),FIND("=",TRIM(MID(SUBSTITUTE(Variables!$E$33,";",REPT(" ",200)),1401,200)))+1,200)),""))</f>
        <v/>
      </c>
      <c r="V32">
        <f>IF(Variables!$E$33="","",IF(ISNUMBER(FIND("=",TRIM(MID(SUBSTITUTE(Variables!$E$33,";",REPT(" ",200)),1601,200)))),TRIM(MID(TRIM(MID(SUBSTITUTE(Variables!$E$33,";",REPT(" ",200)),1601,200)),FIND("=",TRIM(MID(SUBSTITUTE(Variables!$E$33,";",REPT(" ",200)),1601,200)))+1,200)),""))</f>
        <v/>
      </c>
      <c r="W32">
        <f>IF(Variables!$E$33="","",IF(ISNUMBER(FIND("=",TRIM(MID(SUBSTITUTE(Variables!$E$33,";",REPT(" ",200)),1801,200)))),TRIM(MID(TRIM(MID(SUBSTITUTE(Variables!$E$33,";",REPT(" ",200)),1801,200)),FIND("=",TRIM(MID(SUBSTITUTE(Variables!$E$33,";",REPT(" ",200)),1801,200)))+1,200)),""))</f>
        <v/>
      </c>
      <c r="X32">
        <f>IF(Variables!$E$33="","",IF(ISNUMBER(FIND("=",TRIM(MID(SUBSTITUTE(Variables!$E$33,";",REPT(" ",200)),2001,200)))),TRIM(MID(TRIM(MID(SUBSTITUTE(Variables!$E$33,";",REPT(" ",200)),2001,200)),FIND("=",TRIM(MID(SUBSTITUTE(Variables!$E$33,";",REPT(" ",200)),2001,200)))+1,200)),""))</f>
        <v/>
      </c>
      <c r="Y32">
        <f>IF(Variables!$E$33="","",IF(ISNUMBER(FIND("=",TRIM(MID(SUBSTITUTE(Variables!$E$33,";",REPT(" ",200)),2201,200)))),TRIM(MID(TRIM(MID(SUBSTITUTE(Variables!$E$33,";",REPT(" ",200)),2201,200)),FIND("=",TRIM(MID(SUBSTITUTE(Variables!$E$33,";",REPT(" ",200)),2201,200)))+1,200)),""))</f>
        <v/>
      </c>
      <c r="Z32">
        <f>--AND(B32&lt;&gt;"",N32&lt;&gt;"")+--AND(C32&lt;&gt;"",O32&lt;&gt;"")+--AND(D32&lt;&gt;"",P32&lt;&gt;"")+--AND(E32&lt;&gt;"",Q32&lt;&gt;"")+--AND(F32&lt;&gt;"",R32&lt;&gt;"")+--AND(G32&lt;&gt;"",S32&lt;&gt;"")+--AND(H32&lt;&gt;"",T32&lt;&gt;"")+--AND(I32&lt;&gt;"",U32&lt;&gt;"")+--AND(J32&lt;&gt;"",V32&lt;&gt;"")+--AND(K32&lt;&gt;"",W32&lt;&gt;"")+--AND(L32&lt;&gt;"",X32&lt;&gt;"")+--AND(M32&lt;&gt;"",Y32&lt;&gt;"")</f>
        <v>0.0</v>
      </c>
      <c r="AA32">
        <f>AT32</f>
        <v/>
      </c>
      <c r="AB32">
        <f>BF32</f>
        <v/>
      </c>
      <c r="AC32">
        <f>IF(Variables!$F$33="","",IF(ISNUMBER(FIND("=",TRIM(MID(SUBSTITUTE(Variables!$F$33,";",REPT(" ",200)),1,200)))),TRIM(LEFT(TRIM(MID(SUBSTITUTE(Variables!$F$33,";",REPT(" ",200)),1,200)),FIND("=",TRIM(MID(SUBSTITUTE(Variables!$F$33,";",REPT(" ",200)),1,200)))-1)),TRIM(TRIM(MID(SUBSTITUTE(Variables!$F$33,";",REPT(" ",200)),1,200)))))</f>
        <v/>
      </c>
      <c r="AD32">
        <f>IF(Variables!$F$33="","",IF(ISNUMBER(FIND("=",TRIM(MID(SUBSTITUTE(Variables!$F$33,";",REPT(" ",200)),201,200)))),TRIM(LEFT(TRIM(MID(SUBSTITUTE(Variables!$F$33,";",REPT(" ",200)),201,200)),FIND("=",TRIM(MID(SUBSTITUTE(Variables!$F$33,";",REPT(" ",200)),201,200)))-1)),TRIM(TRIM(MID(SUBSTITUTE(Variables!$F$33,";",REPT(" ",200)),201,200)))))</f>
        <v/>
      </c>
      <c r="AE32">
        <f>IF(Variables!$F$33="","",IF(ISNUMBER(FIND("=",TRIM(MID(SUBSTITUTE(Variables!$F$33,";",REPT(" ",200)),401,200)))),TRIM(LEFT(TRIM(MID(SUBSTITUTE(Variables!$F$33,";",REPT(" ",200)),401,200)),FIND("=",TRIM(MID(SUBSTITUTE(Variables!$F$33,";",REPT(" ",200)),401,200)))-1)),TRIM(TRIM(MID(SUBSTITUTE(Variables!$F$33,";",REPT(" ",200)),401,200)))))</f>
        <v/>
      </c>
      <c r="AF32">
        <f>IF(Variables!$F$33="","",IF(ISNUMBER(FIND("=",TRIM(MID(SUBSTITUTE(Variables!$F$33,";",REPT(" ",200)),601,200)))),TRIM(LEFT(TRIM(MID(SUBSTITUTE(Variables!$F$33,";",REPT(" ",200)),601,200)),FIND("=",TRIM(MID(SUBSTITUTE(Variables!$F$33,";",REPT(" ",200)),601,200)))-1)),TRIM(TRIM(MID(SUBSTITUTE(Variables!$F$33,";",REPT(" ",200)),601,200)))))</f>
        <v/>
      </c>
      <c r="AG32">
        <f>""&amp;IF(AC32="","",IF(""="","",", ")&amp;AC32)&amp;IF(AD32="","",IF(""&amp;IF(AC32="","",IF(""="","",", ")&amp;AC32)="","",", ")&amp;AD32)&amp;IF(AE32="","",IF(""&amp;IF(AC32="","",IF(""="","",", ")&amp;AC32)&amp;IF(AD32="","",IF(""&amp;IF(AC32="","",IF(""="","",", ")&amp;AC32)="","",", ")&amp;AD32)="","",", ")&amp;AE32)&amp;IF(AF32="","",IF(""&amp;IF(AC32="","",IF(""="","",", ")&amp;AC32)&amp;IF(AD32="","",IF(""&amp;IF(AC32="","",IF(""="","",", ")&amp;AC32)="","",", ")&amp;AD32)&amp;IF(AE32="","",IF(""&amp;IF(AC32="","",IF(""="","",", ")&amp;AC32)&amp;IF(AD32="","",IF(""&amp;IF(AC32="","",IF(""="","",", ")&amp;AC32)="","",", ")&amp;AD32)="","",", ")&amp;AE32)="","",", ")&amp;AF32)</f>
        <v/>
      </c>
      <c r="AH32">
        <f>""&amp;IF(AC32="","",IF(""="","",", ")&amp;AC32)&amp;IF(AD32="","",IF(""&amp;IF(AC32="","",IF(""="","",", ")&amp;AC32)="","",", ")&amp;AD32)&amp;IF(AE32="","",IF(""&amp;IF(AC32="","",IF(""="","",", ")&amp;AC32)&amp;IF(AD32="","",IF(""&amp;IF(AC32="","",IF(""="","",", ")&amp;AC32)="","",", ")&amp;AD32)="","",", ")&amp;AE32)&amp;IF(AF32="","",IF(""&amp;IF(AC32="","",IF(""="","",", ")&amp;AC32)&amp;IF(AD32="","",IF(""&amp;IF(AC32="","",IF(""="","",", ")&amp;AC32)="","",", ")&amp;AD32)&amp;IF(AE32="","",IF(""&amp;IF(AC32="","",IF(""="","",", ")&amp;AC32)&amp;IF(AD32="","",IF(""&amp;IF(AC32="","",IF(""="","",", ")&amp;AC32)="","",", ")&amp;AD32)="","",", ")&amp;AE32)="","",", ")&amp;AF32)</f>
        <v/>
      </c>
      <c r="AI32">
        <f>IF(AND(B32&lt;&gt;"",N32&lt;&gt;""),""&amp;IF(""="","",", ")&amp;CHAR(34)&amp;SUBSTITUTE(N32,CHAR(34),"\"&amp;CHAR(34))&amp;CHAR(34)&amp;" = "&amp;B32,"")</f>
        <v/>
      </c>
      <c r="AJ32">
        <f>IF(AND(C32&lt;&gt;"",O32&lt;&gt;""),AI32&amp;IF(AI32="","",", ")&amp;CHAR(34)&amp;SUBSTITUTE(O32,CHAR(34),"\"&amp;CHAR(34))&amp;CHAR(34)&amp;" = "&amp;C32,AI32)</f>
        <v/>
      </c>
      <c r="AK32">
        <f>IF(AND(D32&lt;&gt;"",P32&lt;&gt;""),AJ32&amp;IF(AJ32="","",", ")&amp;CHAR(34)&amp;SUBSTITUTE(P32,CHAR(34),"\"&amp;CHAR(34))&amp;CHAR(34)&amp;" = "&amp;D32,AJ32)</f>
        <v/>
      </c>
      <c r="AL32">
        <f>IF(AND(E32&lt;&gt;"",Q32&lt;&gt;""),AK32&amp;IF(AK32="","",", ")&amp;CHAR(34)&amp;SUBSTITUTE(Q32,CHAR(34),"\"&amp;CHAR(34))&amp;CHAR(34)&amp;" = "&amp;E32,AK32)</f>
        <v/>
      </c>
      <c r="AM32">
        <f>IF(AND(F32&lt;&gt;"",R32&lt;&gt;""),AL32&amp;IF(AL32="","",", ")&amp;CHAR(34)&amp;SUBSTITUTE(R32,CHAR(34),"\"&amp;CHAR(34))&amp;CHAR(34)&amp;" = "&amp;F32,AL32)</f>
        <v/>
      </c>
      <c r="AN32">
        <f>IF(AND(G32&lt;&gt;"",S32&lt;&gt;""),AM32&amp;IF(AM32="","",", ")&amp;CHAR(34)&amp;SUBSTITUTE(S32,CHAR(34),"\"&amp;CHAR(34))&amp;CHAR(34)&amp;" = "&amp;G32,AM32)</f>
        <v/>
      </c>
      <c r="AO32">
        <f>IF(AND(H32&lt;&gt;"",T32&lt;&gt;""),AN32&amp;IF(AN32="","",", ")&amp;CHAR(34)&amp;SUBSTITUTE(T32,CHAR(34),"\"&amp;CHAR(34))&amp;CHAR(34)&amp;" = "&amp;H32,AN32)</f>
        <v/>
      </c>
      <c r="AP32">
        <f>IF(AND(I32&lt;&gt;"",U32&lt;&gt;""),AO32&amp;IF(AO32="","",", ")&amp;CHAR(34)&amp;SUBSTITUTE(U32,CHAR(34),"\"&amp;CHAR(34))&amp;CHAR(34)&amp;" = "&amp;I32,AO32)</f>
        <v/>
      </c>
      <c r="AQ32">
        <f>IF(AND(J32&lt;&gt;"",V32&lt;&gt;""),AP32&amp;IF(AP32="","",", ")&amp;CHAR(34)&amp;SUBSTITUTE(V32,CHAR(34),"\"&amp;CHAR(34))&amp;CHAR(34)&amp;" = "&amp;J32,AP32)</f>
        <v/>
      </c>
      <c r="AR32">
        <f>IF(AND(K32&lt;&gt;"",W32&lt;&gt;""),AQ32&amp;IF(AQ32="","",", ")&amp;CHAR(34)&amp;SUBSTITUTE(W32,CHAR(34),"\"&amp;CHAR(34))&amp;CHAR(34)&amp;" = "&amp;K32,AQ32)</f>
        <v/>
      </c>
      <c r="AS32">
        <f>IF(AND(L32&lt;&gt;"",X32&lt;&gt;""),AR32&amp;IF(AR32="","",", ")&amp;CHAR(34)&amp;SUBSTITUTE(X32,CHAR(34),"\"&amp;CHAR(34))&amp;CHAR(34)&amp;" = "&amp;L32,AR32)</f>
        <v/>
      </c>
      <c r="AT32">
        <f>IF(AND(M32&lt;&gt;"",Y32&lt;&gt;""),AS32&amp;IF(AS32="","",", ")&amp;CHAR(34)&amp;SUBSTITUTE(Y32,CHAR(34),"\"&amp;CHAR(34))&amp;CHAR(34)&amp;" = "&amp;M32,AS32)</f>
        <v/>
      </c>
      <c r="AU32">
        <f>IF(AND(B32&lt;&gt;"",N32&lt;&gt;""),""&amp;IF(""="",""," ")&amp;B32&amp;" "&amp;CHAR(34)&amp;SUBSTITUTE(N32,CHAR(34),CHAR(34)&amp;CHAR(34))&amp;CHAR(34),"")</f>
        <v/>
      </c>
      <c r="AV32">
        <f>IF(AND(C32&lt;&gt;"",O32&lt;&gt;""),AU32&amp;IF(AU32="",""," ")&amp;C32&amp;" "&amp;CHAR(34)&amp;SUBSTITUTE(O32,CHAR(34),CHAR(34)&amp;CHAR(34))&amp;CHAR(34),AU32)</f>
        <v/>
      </c>
      <c r="AW32">
        <f>IF(AND(D32&lt;&gt;"",P32&lt;&gt;""),AV32&amp;IF(AV32="",""," ")&amp;D32&amp;" "&amp;CHAR(34)&amp;SUBSTITUTE(P32,CHAR(34),CHAR(34)&amp;CHAR(34))&amp;CHAR(34),AV32)</f>
        <v/>
      </c>
      <c r="AX32">
        <f>IF(AND(E32&lt;&gt;"",Q32&lt;&gt;""),AW32&amp;IF(AW32="",""," ")&amp;E32&amp;" "&amp;CHAR(34)&amp;SUBSTITUTE(Q32,CHAR(34),CHAR(34)&amp;CHAR(34))&amp;CHAR(34),AW32)</f>
        <v/>
      </c>
      <c r="AY32">
        <f>IF(AND(F32&lt;&gt;"",R32&lt;&gt;""),AX32&amp;IF(AX32="",""," ")&amp;F32&amp;" "&amp;CHAR(34)&amp;SUBSTITUTE(R32,CHAR(34),CHAR(34)&amp;CHAR(34))&amp;CHAR(34),AX32)</f>
        <v/>
      </c>
      <c r="AZ32">
        <f>IF(AND(G32&lt;&gt;"",S32&lt;&gt;""),AY32&amp;IF(AY32="",""," ")&amp;G32&amp;" "&amp;CHAR(34)&amp;SUBSTITUTE(S32,CHAR(34),CHAR(34)&amp;CHAR(34))&amp;CHAR(34),AY32)</f>
        <v/>
      </c>
      <c r="BA32">
        <f>IF(AND(H32&lt;&gt;"",T32&lt;&gt;""),AZ32&amp;IF(AZ32="",""," ")&amp;H32&amp;" "&amp;CHAR(34)&amp;SUBSTITUTE(T32,CHAR(34),CHAR(34)&amp;CHAR(34))&amp;CHAR(34),AZ32)</f>
        <v/>
      </c>
      <c r="BB32">
        <f>IF(AND(I32&lt;&gt;"",U32&lt;&gt;""),BA32&amp;IF(BA32="",""," ")&amp;I32&amp;" "&amp;CHAR(34)&amp;SUBSTITUTE(U32,CHAR(34),CHAR(34)&amp;CHAR(34))&amp;CHAR(34),BA32)</f>
        <v/>
      </c>
      <c r="BC32">
        <f>IF(AND(J32&lt;&gt;"",V32&lt;&gt;""),BB32&amp;IF(BB32="",""," ")&amp;J32&amp;" "&amp;CHAR(34)&amp;SUBSTITUTE(V32,CHAR(34),CHAR(34)&amp;CHAR(34))&amp;CHAR(34),BB32)</f>
        <v/>
      </c>
      <c r="BD32">
        <f>IF(AND(K32&lt;&gt;"",W32&lt;&gt;""),BC32&amp;IF(BC32="",""," ")&amp;K32&amp;" "&amp;CHAR(34)&amp;SUBSTITUTE(W32,CHAR(34),CHAR(34)&amp;CHAR(34))&amp;CHAR(34),BC32)</f>
        <v/>
      </c>
      <c r="BE32">
        <f>IF(AND(L32&lt;&gt;"",X32&lt;&gt;""),BD32&amp;IF(BD32="",""," ")&amp;L32&amp;" "&amp;CHAR(34)&amp;SUBSTITUTE(X32,CHAR(34),CHAR(34)&amp;CHAR(34))&amp;CHAR(34),BD32)</f>
        <v/>
      </c>
      <c r="BF32">
        <f>IF(AND(M32&lt;&gt;"",Y32&lt;&gt;""),BE32&amp;IF(BE32="",""," ")&amp;M32&amp;" "&amp;CHAR(34)&amp;SUBSTITUTE(Y32,CHAR(34),CHAR(34)&amp;CHAR(34))&amp;CHAR(34),BE32)</f>
        <v/>
      </c>
    </row>
    <row r="33" spans="1:58">
      <c r="A33">
        <f>IF(Variables!$A$34="","",Variables!$A$34)</f>
        <v/>
      </c>
      <c r="B33">
        <f>IF(Variables!$E$34="","",IF(ISNUMBER(FIND("=",TRIM(MID(SUBSTITUTE(Variables!$E$34,";",REPT(" ",200)),1,200)))),TRIM(LEFT(TRIM(MID(SUBSTITUTE(Variables!$E$34,";",REPT(" ",200)),1,200)),FIND("=",TRIM(MID(SUBSTITUTE(Variables!$E$34,";",REPT(" ",200)),1,200)))-1)),TRIM(TRIM(MID(SUBSTITUTE(Variables!$E$34,";",REPT(" ",200)),1,200)))))</f>
        <v/>
      </c>
      <c r="C33">
        <f>IF(Variables!$E$34="","",IF(ISNUMBER(FIND("=",TRIM(MID(SUBSTITUTE(Variables!$E$34,";",REPT(" ",200)),201,200)))),TRIM(LEFT(TRIM(MID(SUBSTITUTE(Variables!$E$34,";",REPT(" ",200)),201,200)),FIND("=",TRIM(MID(SUBSTITUTE(Variables!$E$34,";",REPT(" ",200)),201,200)))-1)),TRIM(TRIM(MID(SUBSTITUTE(Variables!$E$34,";",REPT(" ",200)),201,200)))))</f>
        <v/>
      </c>
      <c r="D33">
        <f>IF(Variables!$E$34="","",IF(ISNUMBER(FIND("=",TRIM(MID(SUBSTITUTE(Variables!$E$34,";",REPT(" ",200)),401,200)))),TRIM(LEFT(TRIM(MID(SUBSTITUTE(Variables!$E$34,";",REPT(" ",200)),401,200)),FIND("=",TRIM(MID(SUBSTITUTE(Variables!$E$34,";",REPT(" ",200)),401,200)))-1)),TRIM(TRIM(MID(SUBSTITUTE(Variables!$E$34,";",REPT(" ",200)),401,200)))))</f>
        <v/>
      </c>
      <c r="E33">
        <f>IF(Variables!$E$34="","",IF(ISNUMBER(FIND("=",TRIM(MID(SUBSTITUTE(Variables!$E$34,";",REPT(" ",200)),601,200)))),TRIM(LEFT(TRIM(MID(SUBSTITUTE(Variables!$E$34,";",REPT(" ",200)),601,200)),FIND("=",TRIM(MID(SUBSTITUTE(Variables!$E$34,";",REPT(" ",200)),601,200)))-1)),TRIM(TRIM(MID(SUBSTITUTE(Variables!$E$34,";",REPT(" ",200)),601,200)))))</f>
        <v/>
      </c>
      <c r="F33">
        <f>IF(Variables!$E$34="","",IF(ISNUMBER(FIND("=",TRIM(MID(SUBSTITUTE(Variables!$E$34,";",REPT(" ",200)),801,200)))),TRIM(LEFT(TRIM(MID(SUBSTITUTE(Variables!$E$34,";",REPT(" ",200)),801,200)),FIND("=",TRIM(MID(SUBSTITUTE(Variables!$E$34,";",REPT(" ",200)),801,200)))-1)),TRIM(TRIM(MID(SUBSTITUTE(Variables!$E$34,";",REPT(" ",200)),801,200)))))</f>
        <v/>
      </c>
      <c r="G33">
        <f>IF(Variables!$E$34="","",IF(ISNUMBER(FIND("=",TRIM(MID(SUBSTITUTE(Variables!$E$34,";",REPT(" ",200)),1001,200)))),TRIM(LEFT(TRIM(MID(SUBSTITUTE(Variables!$E$34,";",REPT(" ",200)),1001,200)),FIND("=",TRIM(MID(SUBSTITUTE(Variables!$E$34,";",REPT(" ",200)),1001,200)))-1)),TRIM(TRIM(MID(SUBSTITUTE(Variables!$E$34,";",REPT(" ",200)),1001,200)))))</f>
        <v/>
      </c>
      <c r="H33">
        <f>IF(Variables!$E$34="","",IF(ISNUMBER(FIND("=",TRIM(MID(SUBSTITUTE(Variables!$E$34,";",REPT(" ",200)),1201,200)))),TRIM(LEFT(TRIM(MID(SUBSTITUTE(Variables!$E$34,";",REPT(" ",200)),1201,200)),FIND("=",TRIM(MID(SUBSTITUTE(Variables!$E$34,";",REPT(" ",200)),1201,200)))-1)),TRIM(TRIM(MID(SUBSTITUTE(Variables!$E$34,";",REPT(" ",200)),1201,200)))))</f>
        <v/>
      </c>
      <c r="I33">
        <f>IF(Variables!$E$34="","",IF(ISNUMBER(FIND("=",TRIM(MID(SUBSTITUTE(Variables!$E$34,";",REPT(" ",200)),1401,200)))),TRIM(LEFT(TRIM(MID(SUBSTITUTE(Variables!$E$34,";",REPT(" ",200)),1401,200)),FIND("=",TRIM(MID(SUBSTITUTE(Variables!$E$34,";",REPT(" ",200)),1401,200)))-1)),TRIM(TRIM(MID(SUBSTITUTE(Variables!$E$34,";",REPT(" ",200)),1401,200)))))</f>
        <v/>
      </c>
      <c r="J33">
        <f>IF(Variables!$E$34="","",IF(ISNUMBER(FIND("=",TRIM(MID(SUBSTITUTE(Variables!$E$34,";",REPT(" ",200)),1601,200)))),TRIM(LEFT(TRIM(MID(SUBSTITUTE(Variables!$E$34,";",REPT(" ",200)),1601,200)),FIND("=",TRIM(MID(SUBSTITUTE(Variables!$E$34,";",REPT(" ",200)),1601,200)))-1)),TRIM(TRIM(MID(SUBSTITUTE(Variables!$E$34,";",REPT(" ",200)),1601,200)))))</f>
        <v/>
      </c>
      <c r="K33">
        <f>IF(Variables!$E$34="","",IF(ISNUMBER(FIND("=",TRIM(MID(SUBSTITUTE(Variables!$E$34,";",REPT(" ",200)),1801,200)))),TRIM(LEFT(TRIM(MID(SUBSTITUTE(Variables!$E$34,";",REPT(" ",200)),1801,200)),FIND("=",TRIM(MID(SUBSTITUTE(Variables!$E$34,";",REPT(" ",200)),1801,200)))-1)),TRIM(TRIM(MID(SUBSTITUTE(Variables!$E$34,";",REPT(" ",200)),1801,200)))))</f>
        <v/>
      </c>
      <c r="L33">
        <f>IF(Variables!$E$34="","",IF(ISNUMBER(FIND("=",TRIM(MID(SUBSTITUTE(Variables!$E$34,";",REPT(" ",200)),2001,200)))),TRIM(LEFT(TRIM(MID(SUBSTITUTE(Variables!$E$34,";",REPT(" ",200)),2001,200)),FIND("=",TRIM(MID(SUBSTITUTE(Variables!$E$34,";",REPT(" ",200)),2001,200)))-1)),TRIM(TRIM(MID(SUBSTITUTE(Variables!$E$34,";",REPT(" ",200)),2001,200)))))</f>
        <v/>
      </c>
      <c r="M33">
        <f>IF(Variables!$E$34="","",IF(ISNUMBER(FIND("=",TRIM(MID(SUBSTITUTE(Variables!$E$34,";",REPT(" ",200)),2201,200)))),TRIM(LEFT(TRIM(MID(SUBSTITUTE(Variables!$E$34,";",REPT(" ",200)),2201,200)),FIND("=",TRIM(MID(SUBSTITUTE(Variables!$E$34,";",REPT(" ",200)),2201,200)))-1)),TRIM(TRIM(MID(SUBSTITUTE(Variables!$E$34,";",REPT(" ",200)),2201,200)))))</f>
        <v/>
      </c>
      <c r="N33">
        <f>IF(Variables!$E$34="","",IF(ISNUMBER(FIND("=",TRIM(MID(SUBSTITUTE(Variables!$E$34,";",REPT(" ",200)),1,200)))),TRIM(MID(TRIM(MID(SUBSTITUTE(Variables!$E$34,";",REPT(" ",200)),1,200)),FIND("=",TRIM(MID(SUBSTITUTE(Variables!$E$34,";",REPT(" ",200)),1,200)))+1,200)),""))</f>
        <v/>
      </c>
      <c r="O33">
        <f>IF(Variables!$E$34="","",IF(ISNUMBER(FIND("=",TRIM(MID(SUBSTITUTE(Variables!$E$34,";",REPT(" ",200)),201,200)))),TRIM(MID(TRIM(MID(SUBSTITUTE(Variables!$E$34,";",REPT(" ",200)),201,200)),FIND("=",TRIM(MID(SUBSTITUTE(Variables!$E$34,";",REPT(" ",200)),201,200)))+1,200)),""))</f>
        <v/>
      </c>
      <c r="P33">
        <f>IF(Variables!$E$34="","",IF(ISNUMBER(FIND("=",TRIM(MID(SUBSTITUTE(Variables!$E$34,";",REPT(" ",200)),401,200)))),TRIM(MID(TRIM(MID(SUBSTITUTE(Variables!$E$34,";",REPT(" ",200)),401,200)),FIND("=",TRIM(MID(SUBSTITUTE(Variables!$E$34,";",REPT(" ",200)),401,200)))+1,200)),""))</f>
        <v/>
      </c>
      <c r="Q33">
        <f>IF(Variables!$E$34="","",IF(ISNUMBER(FIND("=",TRIM(MID(SUBSTITUTE(Variables!$E$34,";",REPT(" ",200)),601,200)))),TRIM(MID(TRIM(MID(SUBSTITUTE(Variables!$E$34,";",REPT(" ",200)),601,200)),FIND("=",TRIM(MID(SUBSTITUTE(Variables!$E$34,";",REPT(" ",200)),601,200)))+1,200)),""))</f>
        <v/>
      </c>
      <c r="R33">
        <f>IF(Variables!$E$34="","",IF(ISNUMBER(FIND("=",TRIM(MID(SUBSTITUTE(Variables!$E$34,";",REPT(" ",200)),801,200)))),TRIM(MID(TRIM(MID(SUBSTITUTE(Variables!$E$34,";",REPT(" ",200)),801,200)),FIND("=",TRIM(MID(SUBSTITUTE(Variables!$E$34,";",REPT(" ",200)),801,200)))+1,200)),""))</f>
        <v/>
      </c>
      <c r="S33">
        <f>IF(Variables!$E$34="","",IF(ISNUMBER(FIND("=",TRIM(MID(SUBSTITUTE(Variables!$E$34,";",REPT(" ",200)),1001,200)))),TRIM(MID(TRIM(MID(SUBSTITUTE(Variables!$E$34,";",REPT(" ",200)),1001,200)),FIND("=",TRIM(MID(SUBSTITUTE(Variables!$E$34,";",REPT(" ",200)),1001,200)))+1,200)),""))</f>
        <v/>
      </c>
      <c r="T33">
        <f>IF(Variables!$E$34="","",IF(ISNUMBER(FIND("=",TRIM(MID(SUBSTITUTE(Variables!$E$34,";",REPT(" ",200)),1201,200)))),TRIM(MID(TRIM(MID(SUBSTITUTE(Variables!$E$34,";",REPT(" ",200)),1201,200)),FIND("=",TRIM(MID(SUBSTITUTE(Variables!$E$34,";",REPT(" ",200)),1201,200)))+1,200)),""))</f>
        <v/>
      </c>
      <c r="U33">
        <f>IF(Variables!$E$34="","",IF(ISNUMBER(FIND("=",TRIM(MID(SUBSTITUTE(Variables!$E$34,";",REPT(" ",200)),1401,200)))),TRIM(MID(TRIM(MID(SUBSTITUTE(Variables!$E$34,";",REPT(" ",200)),1401,200)),FIND("=",TRIM(MID(SUBSTITUTE(Variables!$E$34,";",REPT(" ",200)),1401,200)))+1,200)),""))</f>
        <v/>
      </c>
      <c r="V33">
        <f>IF(Variables!$E$34="","",IF(ISNUMBER(FIND("=",TRIM(MID(SUBSTITUTE(Variables!$E$34,";",REPT(" ",200)),1601,200)))),TRIM(MID(TRIM(MID(SUBSTITUTE(Variables!$E$34,";",REPT(" ",200)),1601,200)),FIND("=",TRIM(MID(SUBSTITUTE(Variables!$E$34,";",REPT(" ",200)),1601,200)))+1,200)),""))</f>
        <v/>
      </c>
      <c r="W33">
        <f>IF(Variables!$E$34="","",IF(ISNUMBER(FIND("=",TRIM(MID(SUBSTITUTE(Variables!$E$34,";",REPT(" ",200)),1801,200)))),TRIM(MID(TRIM(MID(SUBSTITUTE(Variables!$E$34,";",REPT(" ",200)),1801,200)),FIND("=",TRIM(MID(SUBSTITUTE(Variables!$E$34,";",REPT(" ",200)),1801,200)))+1,200)),""))</f>
        <v/>
      </c>
      <c r="X33">
        <f>IF(Variables!$E$34="","",IF(ISNUMBER(FIND("=",TRIM(MID(SUBSTITUTE(Variables!$E$34,";",REPT(" ",200)),2001,200)))),TRIM(MID(TRIM(MID(SUBSTITUTE(Variables!$E$34,";",REPT(" ",200)),2001,200)),FIND("=",TRIM(MID(SUBSTITUTE(Variables!$E$34,";",REPT(" ",200)),2001,200)))+1,200)),""))</f>
        <v/>
      </c>
      <c r="Y33">
        <f>IF(Variables!$E$34="","",IF(ISNUMBER(FIND("=",TRIM(MID(SUBSTITUTE(Variables!$E$34,";",REPT(" ",200)),2201,200)))),TRIM(MID(TRIM(MID(SUBSTITUTE(Variables!$E$34,";",REPT(" ",200)),2201,200)),FIND("=",TRIM(MID(SUBSTITUTE(Variables!$E$34,";",REPT(" ",200)),2201,200)))+1,200)),""))</f>
        <v/>
      </c>
      <c r="Z33">
        <f>--AND(B33&lt;&gt;"",N33&lt;&gt;"")+--AND(C33&lt;&gt;"",O33&lt;&gt;"")+--AND(D33&lt;&gt;"",P33&lt;&gt;"")+--AND(E33&lt;&gt;"",Q33&lt;&gt;"")+--AND(F33&lt;&gt;"",R33&lt;&gt;"")+--AND(G33&lt;&gt;"",S33&lt;&gt;"")+--AND(H33&lt;&gt;"",T33&lt;&gt;"")+--AND(I33&lt;&gt;"",U33&lt;&gt;"")+--AND(J33&lt;&gt;"",V33&lt;&gt;"")+--AND(K33&lt;&gt;"",W33&lt;&gt;"")+--AND(L33&lt;&gt;"",X33&lt;&gt;"")+--AND(M33&lt;&gt;"",Y33&lt;&gt;"")</f>
        <v>0.0</v>
      </c>
      <c r="AA33">
        <f>AT33</f>
        <v/>
      </c>
      <c r="AB33">
        <f>BF33</f>
        <v/>
      </c>
      <c r="AC33">
        <f>IF(Variables!$F$34="","",IF(ISNUMBER(FIND("=",TRIM(MID(SUBSTITUTE(Variables!$F$34,";",REPT(" ",200)),1,200)))),TRIM(LEFT(TRIM(MID(SUBSTITUTE(Variables!$F$34,";",REPT(" ",200)),1,200)),FIND("=",TRIM(MID(SUBSTITUTE(Variables!$F$34,";",REPT(" ",200)),1,200)))-1)),TRIM(TRIM(MID(SUBSTITUTE(Variables!$F$34,";",REPT(" ",200)),1,200)))))</f>
        <v/>
      </c>
      <c r="AD33">
        <f>IF(Variables!$F$34="","",IF(ISNUMBER(FIND("=",TRIM(MID(SUBSTITUTE(Variables!$F$34,";",REPT(" ",200)),201,200)))),TRIM(LEFT(TRIM(MID(SUBSTITUTE(Variables!$F$34,";",REPT(" ",200)),201,200)),FIND("=",TRIM(MID(SUBSTITUTE(Variables!$F$34,";",REPT(" ",200)),201,200)))-1)),TRIM(TRIM(MID(SUBSTITUTE(Variables!$F$34,";",REPT(" ",200)),201,200)))))</f>
        <v/>
      </c>
      <c r="AE33">
        <f>IF(Variables!$F$34="","",IF(ISNUMBER(FIND("=",TRIM(MID(SUBSTITUTE(Variables!$F$34,";",REPT(" ",200)),401,200)))),TRIM(LEFT(TRIM(MID(SUBSTITUTE(Variables!$F$34,";",REPT(" ",200)),401,200)),FIND("=",TRIM(MID(SUBSTITUTE(Variables!$F$34,";",REPT(" ",200)),401,200)))-1)),TRIM(TRIM(MID(SUBSTITUTE(Variables!$F$34,";",REPT(" ",200)),401,200)))))</f>
        <v/>
      </c>
      <c r="AF33">
        <f>IF(Variables!$F$34="","",IF(ISNUMBER(FIND("=",TRIM(MID(SUBSTITUTE(Variables!$F$34,";",REPT(" ",200)),601,200)))),TRIM(LEFT(TRIM(MID(SUBSTITUTE(Variables!$F$34,";",REPT(" ",200)),601,200)),FIND("=",TRIM(MID(SUBSTITUTE(Variables!$F$34,";",REPT(" ",200)),601,200)))-1)),TRIM(TRIM(MID(SUBSTITUTE(Variables!$F$34,";",REPT(" ",200)),601,200)))))</f>
        <v/>
      </c>
      <c r="AG33">
        <f>""&amp;IF(AC33="","",IF(""="","",", ")&amp;AC33)&amp;IF(AD33="","",IF(""&amp;IF(AC33="","",IF(""="","",", ")&amp;AC33)="","",", ")&amp;AD33)&amp;IF(AE33="","",IF(""&amp;IF(AC33="","",IF(""="","",", ")&amp;AC33)&amp;IF(AD33="","",IF(""&amp;IF(AC33="","",IF(""="","",", ")&amp;AC33)="","",", ")&amp;AD33)="","",", ")&amp;AE33)&amp;IF(AF33="","",IF(""&amp;IF(AC33="","",IF(""="","",", ")&amp;AC33)&amp;IF(AD33="","",IF(""&amp;IF(AC33="","",IF(""="","",", ")&amp;AC33)="","",", ")&amp;AD33)&amp;IF(AE33="","",IF(""&amp;IF(AC33="","",IF(""="","",", ")&amp;AC33)&amp;IF(AD33="","",IF(""&amp;IF(AC33="","",IF(""="","",", ")&amp;AC33)="","",", ")&amp;AD33)="","",", ")&amp;AE33)="","",", ")&amp;AF33)</f>
        <v/>
      </c>
      <c r="AH33">
        <f>""&amp;IF(AC33="","",IF(""="","",", ")&amp;AC33)&amp;IF(AD33="","",IF(""&amp;IF(AC33="","",IF(""="","",", ")&amp;AC33)="","",", ")&amp;AD33)&amp;IF(AE33="","",IF(""&amp;IF(AC33="","",IF(""="","",", ")&amp;AC33)&amp;IF(AD33="","",IF(""&amp;IF(AC33="","",IF(""="","",", ")&amp;AC33)="","",", ")&amp;AD33)="","",", ")&amp;AE33)&amp;IF(AF33="","",IF(""&amp;IF(AC33="","",IF(""="","",", ")&amp;AC33)&amp;IF(AD33="","",IF(""&amp;IF(AC33="","",IF(""="","",", ")&amp;AC33)="","",", ")&amp;AD33)&amp;IF(AE33="","",IF(""&amp;IF(AC33="","",IF(""="","",", ")&amp;AC33)&amp;IF(AD33="","",IF(""&amp;IF(AC33="","",IF(""="","",", ")&amp;AC33)="","",", ")&amp;AD33)="","",", ")&amp;AE33)="","",", ")&amp;AF33)</f>
        <v/>
      </c>
      <c r="AI33">
        <f>IF(AND(B33&lt;&gt;"",N33&lt;&gt;""),""&amp;IF(""="","",", ")&amp;CHAR(34)&amp;SUBSTITUTE(N33,CHAR(34),"\"&amp;CHAR(34))&amp;CHAR(34)&amp;" = "&amp;B33,"")</f>
        <v/>
      </c>
      <c r="AJ33">
        <f>IF(AND(C33&lt;&gt;"",O33&lt;&gt;""),AI33&amp;IF(AI33="","",", ")&amp;CHAR(34)&amp;SUBSTITUTE(O33,CHAR(34),"\"&amp;CHAR(34))&amp;CHAR(34)&amp;" = "&amp;C33,AI33)</f>
        <v/>
      </c>
      <c r="AK33">
        <f>IF(AND(D33&lt;&gt;"",P33&lt;&gt;""),AJ33&amp;IF(AJ33="","",", ")&amp;CHAR(34)&amp;SUBSTITUTE(P33,CHAR(34),"\"&amp;CHAR(34))&amp;CHAR(34)&amp;" = "&amp;D33,AJ33)</f>
        <v/>
      </c>
      <c r="AL33">
        <f>IF(AND(E33&lt;&gt;"",Q33&lt;&gt;""),AK33&amp;IF(AK33="","",", ")&amp;CHAR(34)&amp;SUBSTITUTE(Q33,CHAR(34),"\"&amp;CHAR(34))&amp;CHAR(34)&amp;" = "&amp;E33,AK33)</f>
        <v/>
      </c>
      <c r="AM33">
        <f>IF(AND(F33&lt;&gt;"",R33&lt;&gt;""),AL33&amp;IF(AL33="","",", ")&amp;CHAR(34)&amp;SUBSTITUTE(R33,CHAR(34),"\"&amp;CHAR(34))&amp;CHAR(34)&amp;" = "&amp;F33,AL33)</f>
        <v/>
      </c>
      <c r="AN33">
        <f>IF(AND(G33&lt;&gt;"",S33&lt;&gt;""),AM33&amp;IF(AM33="","",", ")&amp;CHAR(34)&amp;SUBSTITUTE(S33,CHAR(34),"\"&amp;CHAR(34))&amp;CHAR(34)&amp;" = "&amp;G33,AM33)</f>
        <v/>
      </c>
      <c r="AO33">
        <f>IF(AND(H33&lt;&gt;"",T33&lt;&gt;""),AN33&amp;IF(AN33="","",", ")&amp;CHAR(34)&amp;SUBSTITUTE(T33,CHAR(34),"\"&amp;CHAR(34))&amp;CHAR(34)&amp;" = "&amp;H33,AN33)</f>
        <v/>
      </c>
      <c r="AP33">
        <f>IF(AND(I33&lt;&gt;"",U33&lt;&gt;""),AO33&amp;IF(AO33="","",", ")&amp;CHAR(34)&amp;SUBSTITUTE(U33,CHAR(34),"\"&amp;CHAR(34))&amp;CHAR(34)&amp;" = "&amp;I33,AO33)</f>
        <v/>
      </c>
      <c r="AQ33">
        <f>IF(AND(J33&lt;&gt;"",V33&lt;&gt;""),AP33&amp;IF(AP33="","",", ")&amp;CHAR(34)&amp;SUBSTITUTE(V33,CHAR(34),"\"&amp;CHAR(34))&amp;CHAR(34)&amp;" = "&amp;J33,AP33)</f>
        <v/>
      </c>
      <c r="AR33">
        <f>IF(AND(K33&lt;&gt;"",W33&lt;&gt;""),AQ33&amp;IF(AQ33="","",", ")&amp;CHAR(34)&amp;SUBSTITUTE(W33,CHAR(34),"\"&amp;CHAR(34))&amp;CHAR(34)&amp;" = "&amp;K33,AQ33)</f>
        <v/>
      </c>
      <c r="AS33">
        <f>IF(AND(L33&lt;&gt;"",X33&lt;&gt;""),AR33&amp;IF(AR33="","",", ")&amp;CHAR(34)&amp;SUBSTITUTE(X33,CHAR(34),"\"&amp;CHAR(34))&amp;CHAR(34)&amp;" = "&amp;L33,AR33)</f>
        <v/>
      </c>
      <c r="AT33">
        <f>IF(AND(M33&lt;&gt;"",Y33&lt;&gt;""),AS33&amp;IF(AS33="","",", ")&amp;CHAR(34)&amp;SUBSTITUTE(Y33,CHAR(34),"\"&amp;CHAR(34))&amp;CHAR(34)&amp;" = "&amp;M33,AS33)</f>
        <v/>
      </c>
      <c r="AU33">
        <f>IF(AND(B33&lt;&gt;"",N33&lt;&gt;""),""&amp;IF(""="",""," ")&amp;B33&amp;" "&amp;CHAR(34)&amp;SUBSTITUTE(N33,CHAR(34),CHAR(34)&amp;CHAR(34))&amp;CHAR(34),"")</f>
        <v/>
      </c>
      <c r="AV33">
        <f>IF(AND(C33&lt;&gt;"",O33&lt;&gt;""),AU33&amp;IF(AU33="",""," ")&amp;C33&amp;" "&amp;CHAR(34)&amp;SUBSTITUTE(O33,CHAR(34),CHAR(34)&amp;CHAR(34))&amp;CHAR(34),AU33)</f>
        <v/>
      </c>
      <c r="AW33">
        <f>IF(AND(D33&lt;&gt;"",P33&lt;&gt;""),AV33&amp;IF(AV33="",""," ")&amp;D33&amp;" "&amp;CHAR(34)&amp;SUBSTITUTE(P33,CHAR(34),CHAR(34)&amp;CHAR(34))&amp;CHAR(34),AV33)</f>
        <v/>
      </c>
      <c r="AX33">
        <f>IF(AND(E33&lt;&gt;"",Q33&lt;&gt;""),AW33&amp;IF(AW33="",""," ")&amp;E33&amp;" "&amp;CHAR(34)&amp;SUBSTITUTE(Q33,CHAR(34),CHAR(34)&amp;CHAR(34))&amp;CHAR(34),AW33)</f>
        <v/>
      </c>
      <c r="AY33">
        <f>IF(AND(F33&lt;&gt;"",R33&lt;&gt;""),AX33&amp;IF(AX33="",""," ")&amp;F33&amp;" "&amp;CHAR(34)&amp;SUBSTITUTE(R33,CHAR(34),CHAR(34)&amp;CHAR(34))&amp;CHAR(34),AX33)</f>
        <v/>
      </c>
      <c r="AZ33">
        <f>IF(AND(G33&lt;&gt;"",S33&lt;&gt;""),AY33&amp;IF(AY33="",""," ")&amp;G33&amp;" "&amp;CHAR(34)&amp;SUBSTITUTE(S33,CHAR(34),CHAR(34)&amp;CHAR(34))&amp;CHAR(34),AY33)</f>
        <v/>
      </c>
      <c r="BA33">
        <f>IF(AND(H33&lt;&gt;"",T33&lt;&gt;""),AZ33&amp;IF(AZ33="",""," ")&amp;H33&amp;" "&amp;CHAR(34)&amp;SUBSTITUTE(T33,CHAR(34),CHAR(34)&amp;CHAR(34))&amp;CHAR(34),AZ33)</f>
        <v/>
      </c>
      <c r="BB33">
        <f>IF(AND(I33&lt;&gt;"",U33&lt;&gt;""),BA33&amp;IF(BA33="",""," ")&amp;I33&amp;" "&amp;CHAR(34)&amp;SUBSTITUTE(U33,CHAR(34),CHAR(34)&amp;CHAR(34))&amp;CHAR(34),BA33)</f>
        <v/>
      </c>
      <c r="BC33">
        <f>IF(AND(J33&lt;&gt;"",V33&lt;&gt;""),BB33&amp;IF(BB33="",""," ")&amp;J33&amp;" "&amp;CHAR(34)&amp;SUBSTITUTE(V33,CHAR(34),CHAR(34)&amp;CHAR(34))&amp;CHAR(34),BB33)</f>
        <v/>
      </c>
      <c r="BD33">
        <f>IF(AND(K33&lt;&gt;"",W33&lt;&gt;""),BC33&amp;IF(BC33="",""," ")&amp;K33&amp;" "&amp;CHAR(34)&amp;SUBSTITUTE(W33,CHAR(34),CHAR(34)&amp;CHAR(34))&amp;CHAR(34),BC33)</f>
        <v/>
      </c>
      <c r="BE33">
        <f>IF(AND(L33&lt;&gt;"",X33&lt;&gt;""),BD33&amp;IF(BD33="",""," ")&amp;L33&amp;" "&amp;CHAR(34)&amp;SUBSTITUTE(X33,CHAR(34),CHAR(34)&amp;CHAR(34))&amp;CHAR(34),BD33)</f>
        <v/>
      </c>
      <c r="BF33">
        <f>IF(AND(M33&lt;&gt;"",Y33&lt;&gt;""),BE33&amp;IF(BE33="",""," ")&amp;M33&amp;" "&amp;CHAR(34)&amp;SUBSTITUTE(Y33,CHAR(34),CHAR(34)&amp;CHAR(34))&amp;CHAR(34),BE33)</f>
        <v/>
      </c>
    </row>
    <row r="34" spans="1:58">
      <c r="A34">
        <f>IF(Variables!$A$35="","",Variables!$A$35)</f>
        <v/>
      </c>
      <c r="B34">
        <f>IF(Variables!$E$35="","",IF(ISNUMBER(FIND("=",TRIM(MID(SUBSTITUTE(Variables!$E$35,";",REPT(" ",200)),1,200)))),TRIM(LEFT(TRIM(MID(SUBSTITUTE(Variables!$E$35,";",REPT(" ",200)),1,200)),FIND("=",TRIM(MID(SUBSTITUTE(Variables!$E$35,";",REPT(" ",200)),1,200)))-1)),TRIM(TRIM(MID(SUBSTITUTE(Variables!$E$35,";",REPT(" ",200)),1,200)))))</f>
        <v/>
      </c>
      <c r="C34">
        <f>IF(Variables!$E$35="","",IF(ISNUMBER(FIND("=",TRIM(MID(SUBSTITUTE(Variables!$E$35,";",REPT(" ",200)),201,200)))),TRIM(LEFT(TRIM(MID(SUBSTITUTE(Variables!$E$35,";",REPT(" ",200)),201,200)),FIND("=",TRIM(MID(SUBSTITUTE(Variables!$E$35,";",REPT(" ",200)),201,200)))-1)),TRIM(TRIM(MID(SUBSTITUTE(Variables!$E$35,";",REPT(" ",200)),201,200)))))</f>
        <v/>
      </c>
      <c r="D34">
        <f>IF(Variables!$E$35="","",IF(ISNUMBER(FIND("=",TRIM(MID(SUBSTITUTE(Variables!$E$35,";",REPT(" ",200)),401,200)))),TRIM(LEFT(TRIM(MID(SUBSTITUTE(Variables!$E$35,";",REPT(" ",200)),401,200)),FIND("=",TRIM(MID(SUBSTITUTE(Variables!$E$35,";",REPT(" ",200)),401,200)))-1)),TRIM(TRIM(MID(SUBSTITUTE(Variables!$E$35,";",REPT(" ",200)),401,200)))))</f>
        <v/>
      </c>
      <c r="E34">
        <f>IF(Variables!$E$35="","",IF(ISNUMBER(FIND("=",TRIM(MID(SUBSTITUTE(Variables!$E$35,";",REPT(" ",200)),601,200)))),TRIM(LEFT(TRIM(MID(SUBSTITUTE(Variables!$E$35,";",REPT(" ",200)),601,200)),FIND("=",TRIM(MID(SUBSTITUTE(Variables!$E$35,";",REPT(" ",200)),601,200)))-1)),TRIM(TRIM(MID(SUBSTITUTE(Variables!$E$35,";",REPT(" ",200)),601,200)))))</f>
        <v/>
      </c>
      <c r="F34">
        <f>IF(Variables!$E$35="","",IF(ISNUMBER(FIND("=",TRIM(MID(SUBSTITUTE(Variables!$E$35,";",REPT(" ",200)),801,200)))),TRIM(LEFT(TRIM(MID(SUBSTITUTE(Variables!$E$35,";",REPT(" ",200)),801,200)),FIND("=",TRIM(MID(SUBSTITUTE(Variables!$E$35,";",REPT(" ",200)),801,200)))-1)),TRIM(TRIM(MID(SUBSTITUTE(Variables!$E$35,";",REPT(" ",200)),801,200)))))</f>
        <v/>
      </c>
      <c r="G34">
        <f>IF(Variables!$E$35="","",IF(ISNUMBER(FIND("=",TRIM(MID(SUBSTITUTE(Variables!$E$35,";",REPT(" ",200)),1001,200)))),TRIM(LEFT(TRIM(MID(SUBSTITUTE(Variables!$E$35,";",REPT(" ",200)),1001,200)),FIND("=",TRIM(MID(SUBSTITUTE(Variables!$E$35,";",REPT(" ",200)),1001,200)))-1)),TRIM(TRIM(MID(SUBSTITUTE(Variables!$E$35,";",REPT(" ",200)),1001,200)))))</f>
        <v/>
      </c>
      <c r="H34">
        <f>IF(Variables!$E$35="","",IF(ISNUMBER(FIND("=",TRIM(MID(SUBSTITUTE(Variables!$E$35,";",REPT(" ",200)),1201,200)))),TRIM(LEFT(TRIM(MID(SUBSTITUTE(Variables!$E$35,";",REPT(" ",200)),1201,200)),FIND("=",TRIM(MID(SUBSTITUTE(Variables!$E$35,";",REPT(" ",200)),1201,200)))-1)),TRIM(TRIM(MID(SUBSTITUTE(Variables!$E$35,";",REPT(" ",200)),1201,200)))))</f>
        <v/>
      </c>
      <c r="I34">
        <f>IF(Variables!$E$35="","",IF(ISNUMBER(FIND("=",TRIM(MID(SUBSTITUTE(Variables!$E$35,";",REPT(" ",200)),1401,200)))),TRIM(LEFT(TRIM(MID(SUBSTITUTE(Variables!$E$35,";",REPT(" ",200)),1401,200)),FIND("=",TRIM(MID(SUBSTITUTE(Variables!$E$35,";",REPT(" ",200)),1401,200)))-1)),TRIM(TRIM(MID(SUBSTITUTE(Variables!$E$35,";",REPT(" ",200)),1401,200)))))</f>
        <v/>
      </c>
      <c r="J34">
        <f>IF(Variables!$E$35="","",IF(ISNUMBER(FIND("=",TRIM(MID(SUBSTITUTE(Variables!$E$35,";",REPT(" ",200)),1601,200)))),TRIM(LEFT(TRIM(MID(SUBSTITUTE(Variables!$E$35,";",REPT(" ",200)),1601,200)),FIND("=",TRIM(MID(SUBSTITUTE(Variables!$E$35,";",REPT(" ",200)),1601,200)))-1)),TRIM(TRIM(MID(SUBSTITUTE(Variables!$E$35,";",REPT(" ",200)),1601,200)))))</f>
        <v/>
      </c>
      <c r="K34">
        <f>IF(Variables!$E$35="","",IF(ISNUMBER(FIND("=",TRIM(MID(SUBSTITUTE(Variables!$E$35,";",REPT(" ",200)),1801,200)))),TRIM(LEFT(TRIM(MID(SUBSTITUTE(Variables!$E$35,";",REPT(" ",200)),1801,200)),FIND("=",TRIM(MID(SUBSTITUTE(Variables!$E$35,";",REPT(" ",200)),1801,200)))-1)),TRIM(TRIM(MID(SUBSTITUTE(Variables!$E$35,";",REPT(" ",200)),1801,200)))))</f>
        <v/>
      </c>
      <c r="L34">
        <f>IF(Variables!$E$35="","",IF(ISNUMBER(FIND("=",TRIM(MID(SUBSTITUTE(Variables!$E$35,";",REPT(" ",200)),2001,200)))),TRIM(LEFT(TRIM(MID(SUBSTITUTE(Variables!$E$35,";",REPT(" ",200)),2001,200)),FIND("=",TRIM(MID(SUBSTITUTE(Variables!$E$35,";",REPT(" ",200)),2001,200)))-1)),TRIM(TRIM(MID(SUBSTITUTE(Variables!$E$35,";",REPT(" ",200)),2001,200)))))</f>
        <v/>
      </c>
      <c r="M34">
        <f>IF(Variables!$E$35="","",IF(ISNUMBER(FIND("=",TRIM(MID(SUBSTITUTE(Variables!$E$35,";",REPT(" ",200)),2201,200)))),TRIM(LEFT(TRIM(MID(SUBSTITUTE(Variables!$E$35,";",REPT(" ",200)),2201,200)),FIND("=",TRIM(MID(SUBSTITUTE(Variables!$E$35,";",REPT(" ",200)),2201,200)))-1)),TRIM(TRIM(MID(SUBSTITUTE(Variables!$E$35,";",REPT(" ",200)),2201,200)))))</f>
        <v/>
      </c>
      <c r="N34">
        <f>IF(Variables!$E$35="","",IF(ISNUMBER(FIND("=",TRIM(MID(SUBSTITUTE(Variables!$E$35,";",REPT(" ",200)),1,200)))),TRIM(MID(TRIM(MID(SUBSTITUTE(Variables!$E$35,";",REPT(" ",200)),1,200)),FIND("=",TRIM(MID(SUBSTITUTE(Variables!$E$35,";",REPT(" ",200)),1,200)))+1,200)),""))</f>
        <v/>
      </c>
      <c r="O34">
        <f>IF(Variables!$E$35="","",IF(ISNUMBER(FIND("=",TRIM(MID(SUBSTITUTE(Variables!$E$35,";",REPT(" ",200)),201,200)))),TRIM(MID(TRIM(MID(SUBSTITUTE(Variables!$E$35,";",REPT(" ",200)),201,200)),FIND("=",TRIM(MID(SUBSTITUTE(Variables!$E$35,";",REPT(" ",200)),201,200)))+1,200)),""))</f>
        <v/>
      </c>
      <c r="P34">
        <f>IF(Variables!$E$35="","",IF(ISNUMBER(FIND("=",TRIM(MID(SUBSTITUTE(Variables!$E$35,";",REPT(" ",200)),401,200)))),TRIM(MID(TRIM(MID(SUBSTITUTE(Variables!$E$35,";",REPT(" ",200)),401,200)),FIND("=",TRIM(MID(SUBSTITUTE(Variables!$E$35,";",REPT(" ",200)),401,200)))+1,200)),""))</f>
        <v/>
      </c>
      <c r="Q34">
        <f>IF(Variables!$E$35="","",IF(ISNUMBER(FIND("=",TRIM(MID(SUBSTITUTE(Variables!$E$35,";",REPT(" ",200)),601,200)))),TRIM(MID(TRIM(MID(SUBSTITUTE(Variables!$E$35,";",REPT(" ",200)),601,200)),FIND("=",TRIM(MID(SUBSTITUTE(Variables!$E$35,";",REPT(" ",200)),601,200)))+1,200)),""))</f>
        <v/>
      </c>
      <c r="R34">
        <f>IF(Variables!$E$35="","",IF(ISNUMBER(FIND("=",TRIM(MID(SUBSTITUTE(Variables!$E$35,";",REPT(" ",200)),801,200)))),TRIM(MID(TRIM(MID(SUBSTITUTE(Variables!$E$35,";",REPT(" ",200)),801,200)),FIND("=",TRIM(MID(SUBSTITUTE(Variables!$E$35,";",REPT(" ",200)),801,200)))+1,200)),""))</f>
        <v/>
      </c>
      <c r="S34">
        <f>IF(Variables!$E$35="","",IF(ISNUMBER(FIND("=",TRIM(MID(SUBSTITUTE(Variables!$E$35,";",REPT(" ",200)),1001,200)))),TRIM(MID(TRIM(MID(SUBSTITUTE(Variables!$E$35,";",REPT(" ",200)),1001,200)),FIND("=",TRIM(MID(SUBSTITUTE(Variables!$E$35,";",REPT(" ",200)),1001,200)))+1,200)),""))</f>
        <v/>
      </c>
      <c r="T34">
        <f>IF(Variables!$E$35="","",IF(ISNUMBER(FIND("=",TRIM(MID(SUBSTITUTE(Variables!$E$35,";",REPT(" ",200)),1201,200)))),TRIM(MID(TRIM(MID(SUBSTITUTE(Variables!$E$35,";",REPT(" ",200)),1201,200)),FIND("=",TRIM(MID(SUBSTITUTE(Variables!$E$35,";",REPT(" ",200)),1201,200)))+1,200)),""))</f>
        <v/>
      </c>
      <c r="U34">
        <f>IF(Variables!$E$35="","",IF(ISNUMBER(FIND("=",TRIM(MID(SUBSTITUTE(Variables!$E$35,";",REPT(" ",200)),1401,200)))),TRIM(MID(TRIM(MID(SUBSTITUTE(Variables!$E$35,";",REPT(" ",200)),1401,200)),FIND("=",TRIM(MID(SUBSTITUTE(Variables!$E$35,";",REPT(" ",200)),1401,200)))+1,200)),""))</f>
        <v/>
      </c>
      <c r="V34">
        <f>IF(Variables!$E$35="","",IF(ISNUMBER(FIND("=",TRIM(MID(SUBSTITUTE(Variables!$E$35,";",REPT(" ",200)),1601,200)))),TRIM(MID(TRIM(MID(SUBSTITUTE(Variables!$E$35,";",REPT(" ",200)),1601,200)),FIND("=",TRIM(MID(SUBSTITUTE(Variables!$E$35,";",REPT(" ",200)),1601,200)))+1,200)),""))</f>
        <v/>
      </c>
      <c r="W34">
        <f>IF(Variables!$E$35="","",IF(ISNUMBER(FIND("=",TRIM(MID(SUBSTITUTE(Variables!$E$35,";",REPT(" ",200)),1801,200)))),TRIM(MID(TRIM(MID(SUBSTITUTE(Variables!$E$35,";",REPT(" ",200)),1801,200)),FIND("=",TRIM(MID(SUBSTITUTE(Variables!$E$35,";",REPT(" ",200)),1801,200)))+1,200)),""))</f>
        <v/>
      </c>
      <c r="X34">
        <f>IF(Variables!$E$35="","",IF(ISNUMBER(FIND("=",TRIM(MID(SUBSTITUTE(Variables!$E$35,";",REPT(" ",200)),2001,200)))),TRIM(MID(TRIM(MID(SUBSTITUTE(Variables!$E$35,";",REPT(" ",200)),2001,200)),FIND("=",TRIM(MID(SUBSTITUTE(Variables!$E$35,";",REPT(" ",200)),2001,200)))+1,200)),""))</f>
        <v/>
      </c>
      <c r="Y34">
        <f>IF(Variables!$E$35="","",IF(ISNUMBER(FIND("=",TRIM(MID(SUBSTITUTE(Variables!$E$35,";",REPT(" ",200)),2201,200)))),TRIM(MID(TRIM(MID(SUBSTITUTE(Variables!$E$35,";",REPT(" ",200)),2201,200)),FIND("=",TRIM(MID(SUBSTITUTE(Variables!$E$35,";",REPT(" ",200)),2201,200)))+1,200)),""))</f>
        <v/>
      </c>
      <c r="Z34">
        <f>--AND(B34&lt;&gt;"",N34&lt;&gt;"")+--AND(C34&lt;&gt;"",O34&lt;&gt;"")+--AND(D34&lt;&gt;"",P34&lt;&gt;"")+--AND(E34&lt;&gt;"",Q34&lt;&gt;"")+--AND(F34&lt;&gt;"",R34&lt;&gt;"")+--AND(G34&lt;&gt;"",S34&lt;&gt;"")+--AND(H34&lt;&gt;"",T34&lt;&gt;"")+--AND(I34&lt;&gt;"",U34&lt;&gt;"")+--AND(J34&lt;&gt;"",V34&lt;&gt;"")+--AND(K34&lt;&gt;"",W34&lt;&gt;"")+--AND(L34&lt;&gt;"",X34&lt;&gt;"")+--AND(M34&lt;&gt;"",Y34&lt;&gt;"")</f>
        <v>0.0</v>
      </c>
      <c r="AA34">
        <f>AT34</f>
        <v/>
      </c>
      <c r="AB34">
        <f>BF34</f>
        <v/>
      </c>
      <c r="AC34">
        <f>IF(Variables!$F$35="","",IF(ISNUMBER(FIND("=",TRIM(MID(SUBSTITUTE(Variables!$F$35,";",REPT(" ",200)),1,200)))),TRIM(LEFT(TRIM(MID(SUBSTITUTE(Variables!$F$35,";",REPT(" ",200)),1,200)),FIND("=",TRIM(MID(SUBSTITUTE(Variables!$F$35,";",REPT(" ",200)),1,200)))-1)),TRIM(TRIM(MID(SUBSTITUTE(Variables!$F$35,";",REPT(" ",200)),1,200)))))</f>
        <v/>
      </c>
      <c r="AD34">
        <f>IF(Variables!$F$35="","",IF(ISNUMBER(FIND("=",TRIM(MID(SUBSTITUTE(Variables!$F$35,";",REPT(" ",200)),201,200)))),TRIM(LEFT(TRIM(MID(SUBSTITUTE(Variables!$F$35,";",REPT(" ",200)),201,200)),FIND("=",TRIM(MID(SUBSTITUTE(Variables!$F$35,";",REPT(" ",200)),201,200)))-1)),TRIM(TRIM(MID(SUBSTITUTE(Variables!$F$35,";",REPT(" ",200)),201,200)))))</f>
        <v/>
      </c>
      <c r="AE34">
        <f>IF(Variables!$F$35="","",IF(ISNUMBER(FIND("=",TRIM(MID(SUBSTITUTE(Variables!$F$35,";",REPT(" ",200)),401,200)))),TRIM(LEFT(TRIM(MID(SUBSTITUTE(Variables!$F$35,";",REPT(" ",200)),401,200)),FIND("=",TRIM(MID(SUBSTITUTE(Variables!$F$35,";",REPT(" ",200)),401,200)))-1)),TRIM(TRIM(MID(SUBSTITUTE(Variables!$F$35,";",REPT(" ",200)),401,200)))))</f>
        <v/>
      </c>
      <c r="AF34">
        <f>IF(Variables!$F$35="","",IF(ISNUMBER(FIND("=",TRIM(MID(SUBSTITUTE(Variables!$F$35,";",REPT(" ",200)),601,200)))),TRIM(LEFT(TRIM(MID(SUBSTITUTE(Variables!$F$35,";",REPT(" ",200)),601,200)),FIND("=",TRIM(MID(SUBSTITUTE(Variables!$F$35,";",REPT(" ",200)),601,200)))-1)),TRIM(TRIM(MID(SUBSTITUTE(Variables!$F$35,";",REPT(" ",200)),601,200)))))</f>
        <v/>
      </c>
      <c r="AG34">
        <f>""&amp;IF(AC34="","",IF(""="","",", ")&amp;AC34)&amp;IF(AD34="","",IF(""&amp;IF(AC34="","",IF(""="","",", ")&amp;AC34)="","",", ")&amp;AD34)&amp;IF(AE34="","",IF(""&amp;IF(AC34="","",IF(""="","",", ")&amp;AC34)&amp;IF(AD34="","",IF(""&amp;IF(AC34="","",IF(""="","",", ")&amp;AC34)="","",", ")&amp;AD34)="","",", ")&amp;AE34)&amp;IF(AF34="","",IF(""&amp;IF(AC34="","",IF(""="","",", ")&amp;AC34)&amp;IF(AD34="","",IF(""&amp;IF(AC34="","",IF(""="","",", ")&amp;AC34)="","",", ")&amp;AD34)&amp;IF(AE34="","",IF(""&amp;IF(AC34="","",IF(""="","",", ")&amp;AC34)&amp;IF(AD34="","",IF(""&amp;IF(AC34="","",IF(""="","",", ")&amp;AC34)="","",", ")&amp;AD34)="","",", ")&amp;AE34)="","",", ")&amp;AF34)</f>
        <v/>
      </c>
      <c r="AH34">
        <f>""&amp;IF(AC34="","",IF(""="","",", ")&amp;AC34)&amp;IF(AD34="","",IF(""&amp;IF(AC34="","",IF(""="","",", ")&amp;AC34)="","",", ")&amp;AD34)&amp;IF(AE34="","",IF(""&amp;IF(AC34="","",IF(""="","",", ")&amp;AC34)&amp;IF(AD34="","",IF(""&amp;IF(AC34="","",IF(""="","",", ")&amp;AC34)="","",", ")&amp;AD34)="","",", ")&amp;AE34)&amp;IF(AF34="","",IF(""&amp;IF(AC34="","",IF(""="","",", ")&amp;AC34)&amp;IF(AD34="","",IF(""&amp;IF(AC34="","",IF(""="","",", ")&amp;AC34)="","",", ")&amp;AD34)&amp;IF(AE34="","",IF(""&amp;IF(AC34="","",IF(""="","",", ")&amp;AC34)&amp;IF(AD34="","",IF(""&amp;IF(AC34="","",IF(""="","",", ")&amp;AC34)="","",", ")&amp;AD34)="","",", ")&amp;AE34)="","",", ")&amp;AF34)</f>
        <v/>
      </c>
      <c r="AI34">
        <f>IF(AND(B34&lt;&gt;"",N34&lt;&gt;""),""&amp;IF(""="","",", ")&amp;CHAR(34)&amp;SUBSTITUTE(N34,CHAR(34),"\"&amp;CHAR(34))&amp;CHAR(34)&amp;" = "&amp;B34,"")</f>
        <v/>
      </c>
      <c r="AJ34">
        <f>IF(AND(C34&lt;&gt;"",O34&lt;&gt;""),AI34&amp;IF(AI34="","",", ")&amp;CHAR(34)&amp;SUBSTITUTE(O34,CHAR(34),"\"&amp;CHAR(34))&amp;CHAR(34)&amp;" = "&amp;C34,AI34)</f>
        <v/>
      </c>
      <c r="AK34">
        <f>IF(AND(D34&lt;&gt;"",P34&lt;&gt;""),AJ34&amp;IF(AJ34="","",", ")&amp;CHAR(34)&amp;SUBSTITUTE(P34,CHAR(34),"\"&amp;CHAR(34))&amp;CHAR(34)&amp;" = "&amp;D34,AJ34)</f>
        <v/>
      </c>
      <c r="AL34">
        <f>IF(AND(E34&lt;&gt;"",Q34&lt;&gt;""),AK34&amp;IF(AK34="","",", ")&amp;CHAR(34)&amp;SUBSTITUTE(Q34,CHAR(34),"\"&amp;CHAR(34))&amp;CHAR(34)&amp;" = "&amp;E34,AK34)</f>
        <v/>
      </c>
      <c r="AM34">
        <f>IF(AND(F34&lt;&gt;"",R34&lt;&gt;""),AL34&amp;IF(AL34="","",", ")&amp;CHAR(34)&amp;SUBSTITUTE(R34,CHAR(34),"\"&amp;CHAR(34))&amp;CHAR(34)&amp;" = "&amp;F34,AL34)</f>
        <v/>
      </c>
      <c r="AN34">
        <f>IF(AND(G34&lt;&gt;"",S34&lt;&gt;""),AM34&amp;IF(AM34="","",", ")&amp;CHAR(34)&amp;SUBSTITUTE(S34,CHAR(34),"\"&amp;CHAR(34))&amp;CHAR(34)&amp;" = "&amp;G34,AM34)</f>
        <v/>
      </c>
      <c r="AO34">
        <f>IF(AND(H34&lt;&gt;"",T34&lt;&gt;""),AN34&amp;IF(AN34="","",", ")&amp;CHAR(34)&amp;SUBSTITUTE(T34,CHAR(34),"\"&amp;CHAR(34))&amp;CHAR(34)&amp;" = "&amp;H34,AN34)</f>
        <v/>
      </c>
      <c r="AP34">
        <f>IF(AND(I34&lt;&gt;"",U34&lt;&gt;""),AO34&amp;IF(AO34="","",", ")&amp;CHAR(34)&amp;SUBSTITUTE(U34,CHAR(34),"\"&amp;CHAR(34))&amp;CHAR(34)&amp;" = "&amp;I34,AO34)</f>
        <v/>
      </c>
      <c r="AQ34">
        <f>IF(AND(J34&lt;&gt;"",V34&lt;&gt;""),AP34&amp;IF(AP34="","",", ")&amp;CHAR(34)&amp;SUBSTITUTE(V34,CHAR(34),"\"&amp;CHAR(34))&amp;CHAR(34)&amp;" = "&amp;J34,AP34)</f>
        <v/>
      </c>
      <c r="AR34">
        <f>IF(AND(K34&lt;&gt;"",W34&lt;&gt;""),AQ34&amp;IF(AQ34="","",", ")&amp;CHAR(34)&amp;SUBSTITUTE(W34,CHAR(34),"\"&amp;CHAR(34))&amp;CHAR(34)&amp;" = "&amp;K34,AQ34)</f>
        <v/>
      </c>
      <c r="AS34">
        <f>IF(AND(L34&lt;&gt;"",X34&lt;&gt;""),AR34&amp;IF(AR34="","",", ")&amp;CHAR(34)&amp;SUBSTITUTE(X34,CHAR(34),"\"&amp;CHAR(34))&amp;CHAR(34)&amp;" = "&amp;L34,AR34)</f>
        <v/>
      </c>
      <c r="AT34">
        <f>IF(AND(M34&lt;&gt;"",Y34&lt;&gt;""),AS34&amp;IF(AS34="","",", ")&amp;CHAR(34)&amp;SUBSTITUTE(Y34,CHAR(34),"\"&amp;CHAR(34))&amp;CHAR(34)&amp;" = "&amp;M34,AS34)</f>
        <v/>
      </c>
      <c r="AU34">
        <f>IF(AND(B34&lt;&gt;"",N34&lt;&gt;""),""&amp;IF(""="",""," ")&amp;B34&amp;" "&amp;CHAR(34)&amp;SUBSTITUTE(N34,CHAR(34),CHAR(34)&amp;CHAR(34))&amp;CHAR(34),"")</f>
        <v/>
      </c>
      <c r="AV34">
        <f>IF(AND(C34&lt;&gt;"",O34&lt;&gt;""),AU34&amp;IF(AU34="",""," ")&amp;C34&amp;" "&amp;CHAR(34)&amp;SUBSTITUTE(O34,CHAR(34),CHAR(34)&amp;CHAR(34))&amp;CHAR(34),AU34)</f>
        <v/>
      </c>
      <c r="AW34">
        <f>IF(AND(D34&lt;&gt;"",P34&lt;&gt;""),AV34&amp;IF(AV34="",""," ")&amp;D34&amp;" "&amp;CHAR(34)&amp;SUBSTITUTE(P34,CHAR(34),CHAR(34)&amp;CHAR(34))&amp;CHAR(34),AV34)</f>
        <v/>
      </c>
      <c r="AX34">
        <f>IF(AND(E34&lt;&gt;"",Q34&lt;&gt;""),AW34&amp;IF(AW34="",""," ")&amp;E34&amp;" "&amp;CHAR(34)&amp;SUBSTITUTE(Q34,CHAR(34),CHAR(34)&amp;CHAR(34))&amp;CHAR(34),AW34)</f>
        <v/>
      </c>
      <c r="AY34">
        <f>IF(AND(F34&lt;&gt;"",R34&lt;&gt;""),AX34&amp;IF(AX34="",""," ")&amp;F34&amp;" "&amp;CHAR(34)&amp;SUBSTITUTE(R34,CHAR(34),CHAR(34)&amp;CHAR(34))&amp;CHAR(34),AX34)</f>
        <v/>
      </c>
      <c r="AZ34">
        <f>IF(AND(G34&lt;&gt;"",S34&lt;&gt;""),AY34&amp;IF(AY34="",""," ")&amp;G34&amp;" "&amp;CHAR(34)&amp;SUBSTITUTE(S34,CHAR(34),CHAR(34)&amp;CHAR(34))&amp;CHAR(34),AY34)</f>
        <v/>
      </c>
      <c r="BA34">
        <f>IF(AND(H34&lt;&gt;"",T34&lt;&gt;""),AZ34&amp;IF(AZ34="",""," ")&amp;H34&amp;" "&amp;CHAR(34)&amp;SUBSTITUTE(T34,CHAR(34),CHAR(34)&amp;CHAR(34))&amp;CHAR(34),AZ34)</f>
        <v/>
      </c>
      <c r="BB34">
        <f>IF(AND(I34&lt;&gt;"",U34&lt;&gt;""),BA34&amp;IF(BA34="",""," ")&amp;I34&amp;" "&amp;CHAR(34)&amp;SUBSTITUTE(U34,CHAR(34),CHAR(34)&amp;CHAR(34))&amp;CHAR(34),BA34)</f>
        <v/>
      </c>
      <c r="BC34">
        <f>IF(AND(J34&lt;&gt;"",V34&lt;&gt;""),BB34&amp;IF(BB34="",""," ")&amp;J34&amp;" "&amp;CHAR(34)&amp;SUBSTITUTE(V34,CHAR(34),CHAR(34)&amp;CHAR(34))&amp;CHAR(34),BB34)</f>
        <v/>
      </c>
      <c r="BD34">
        <f>IF(AND(K34&lt;&gt;"",W34&lt;&gt;""),BC34&amp;IF(BC34="",""," ")&amp;K34&amp;" "&amp;CHAR(34)&amp;SUBSTITUTE(W34,CHAR(34),CHAR(34)&amp;CHAR(34))&amp;CHAR(34),BC34)</f>
        <v/>
      </c>
      <c r="BE34">
        <f>IF(AND(L34&lt;&gt;"",X34&lt;&gt;""),BD34&amp;IF(BD34="",""," ")&amp;L34&amp;" "&amp;CHAR(34)&amp;SUBSTITUTE(X34,CHAR(34),CHAR(34)&amp;CHAR(34))&amp;CHAR(34),BD34)</f>
        <v/>
      </c>
      <c r="BF34">
        <f>IF(AND(M34&lt;&gt;"",Y34&lt;&gt;""),BE34&amp;IF(BE34="",""," ")&amp;M34&amp;" "&amp;CHAR(34)&amp;SUBSTITUTE(Y34,CHAR(34),CHAR(34)&amp;CHAR(34))&amp;CHAR(34),BE34)</f>
        <v/>
      </c>
    </row>
    <row r="35" spans="1:58">
      <c r="A35">
        <f>IF(Variables!$A$36="","",Variables!$A$36)</f>
        <v/>
      </c>
      <c r="B35">
        <f>IF(Variables!$E$36="","",IF(ISNUMBER(FIND("=",TRIM(MID(SUBSTITUTE(Variables!$E$36,";",REPT(" ",200)),1,200)))),TRIM(LEFT(TRIM(MID(SUBSTITUTE(Variables!$E$36,";",REPT(" ",200)),1,200)),FIND("=",TRIM(MID(SUBSTITUTE(Variables!$E$36,";",REPT(" ",200)),1,200)))-1)),TRIM(TRIM(MID(SUBSTITUTE(Variables!$E$36,";",REPT(" ",200)),1,200)))))</f>
        <v/>
      </c>
      <c r="C35">
        <f>IF(Variables!$E$36="","",IF(ISNUMBER(FIND("=",TRIM(MID(SUBSTITUTE(Variables!$E$36,";",REPT(" ",200)),201,200)))),TRIM(LEFT(TRIM(MID(SUBSTITUTE(Variables!$E$36,";",REPT(" ",200)),201,200)),FIND("=",TRIM(MID(SUBSTITUTE(Variables!$E$36,";",REPT(" ",200)),201,200)))-1)),TRIM(TRIM(MID(SUBSTITUTE(Variables!$E$36,";",REPT(" ",200)),201,200)))))</f>
        <v/>
      </c>
      <c r="D35">
        <f>IF(Variables!$E$36="","",IF(ISNUMBER(FIND("=",TRIM(MID(SUBSTITUTE(Variables!$E$36,";",REPT(" ",200)),401,200)))),TRIM(LEFT(TRIM(MID(SUBSTITUTE(Variables!$E$36,";",REPT(" ",200)),401,200)),FIND("=",TRIM(MID(SUBSTITUTE(Variables!$E$36,";",REPT(" ",200)),401,200)))-1)),TRIM(TRIM(MID(SUBSTITUTE(Variables!$E$36,";",REPT(" ",200)),401,200)))))</f>
        <v/>
      </c>
      <c r="E35">
        <f>IF(Variables!$E$36="","",IF(ISNUMBER(FIND("=",TRIM(MID(SUBSTITUTE(Variables!$E$36,";",REPT(" ",200)),601,200)))),TRIM(LEFT(TRIM(MID(SUBSTITUTE(Variables!$E$36,";",REPT(" ",200)),601,200)),FIND("=",TRIM(MID(SUBSTITUTE(Variables!$E$36,";",REPT(" ",200)),601,200)))-1)),TRIM(TRIM(MID(SUBSTITUTE(Variables!$E$36,";",REPT(" ",200)),601,200)))))</f>
        <v/>
      </c>
      <c r="F35">
        <f>IF(Variables!$E$36="","",IF(ISNUMBER(FIND("=",TRIM(MID(SUBSTITUTE(Variables!$E$36,";",REPT(" ",200)),801,200)))),TRIM(LEFT(TRIM(MID(SUBSTITUTE(Variables!$E$36,";",REPT(" ",200)),801,200)),FIND("=",TRIM(MID(SUBSTITUTE(Variables!$E$36,";",REPT(" ",200)),801,200)))-1)),TRIM(TRIM(MID(SUBSTITUTE(Variables!$E$36,";",REPT(" ",200)),801,200)))))</f>
        <v/>
      </c>
      <c r="G35">
        <f>IF(Variables!$E$36="","",IF(ISNUMBER(FIND("=",TRIM(MID(SUBSTITUTE(Variables!$E$36,";",REPT(" ",200)),1001,200)))),TRIM(LEFT(TRIM(MID(SUBSTITUTE(Variables!$E$36,";",REPT(" ",200)),1001,200)),FIND("=",TRIM(MID(SUBSTITUTE(Variables!$E$36,";",REPT(" ",200)),1001,200)))-1)),TRIM(TRIM(MID(SUBSTITUTE(Variables!$E$36,";",REPT(" ",200)),1001,200)))))</f>
        <v/>
      </c>
      <c r="H35">
        <f>IF(Variables!$E$36="","",IF(ISNUMBER(FIND("=",TRIM(MID(SUBSTITUTE(Variables!$E$36,";",REPT(" ",200)),1201,200)))),TRIM(LEFT(TRIM(MID(SUBSTITUTE(Variables!$E$36,";",REPT(" ",200)),1201,200)),FIND("=",TRIM(MID(SUBSTITUTE(Variables!$E$36,";",REPT(" ",200)),1201,200)))-1)),TRIM(TRIM(MID(SUBSTITUTE(Variables!$E$36,";",REPT(" ",200)),1201,200)))))</f>
        <v/>
      </c>
      <c r="I35">
        <f>IF(Variables!$E$36="","",IF(ISNUMBER(FIND("=",TRIM(MID(SUBSTITUTE(Variables!$E$36,";",REPT(" ",200)),1401,200)))),TRIM(LEFT(TRIM(MID(SUBSTITUTE(Variables!$E$36,";",REPT(" ",200)),1401,200)),FIND("=",TRIM(MID(SUBSTITUTE(Variables!$E$36,";",REPT(" ",200)),1401,200)))-1)),TRIM(TRIM(MID(SUBSTITUTE(Variables!$E$36,";",REPT(" ",200)),1401,200)))))</f>
        <v/>
      </c>
      <c r="J35">
        <f>IF(Variables!$E$36="","",IF(ISNUMBER(FIND("=",TRIM(MID(SUBSTITUTE(Variables!$E$36,";",REPT(" ",200)),1601,200)))),TRIM(LEFT(TRIM(MID(SUBSTITUTE(Variables!$E$36,";",REPT(" ",200)),1601,200)),FIND("=",TRIM(MID(SUBSTITUTE(Variables!$E$36,";",REPT(" ",200)),1601,200)))-1)),TRIM(TRIM(MID(SUBSTITUTE(Variables!$E$36,";",REPT(" ",200)),1601,200)))))</f>
        <v/>
      </c>
      <c r="K35">
        <f>IF(Variables!$E$36="","",IF(ISNUMBER(FIND("=",TRIM(MID(SUBSTITUTE(Variables!$E$36,";",REPT(" ",200)),1801,200)))),TRIM(LEFT(TRIM(MID(SUBSTITUTE(Variables!$E$36,";",REPT(" ",200)),1801,200)),FIND("=",TRIM(MID(SUBSTITUTE(Variables!$E$36,";",REPT(" ",200)),1801,200)))-1)),TRIM(TRIM(MID(SUBSTITUTE(Variables!$E$36,";",REPT(" ",200)),1801,200)))))</f>
        <v/>
      </c>
      <c r="L35">
        <f>IF(Variables!$E$36="","",IF(ISNUMBER(FIND("=",TRIM(MID(SUBSTITUTE(Variables!$E$36,";",REPT(" ",200)),2001,200)))),TRIM(LEFT(TRIM(MID(SUBSTITUTE(Variables!$E$36,";",REPT(" ",200)),2001,200)),FIND("=",TRIM(MID(SUBSTITUTE(Variables!$E$36,";",REPT(" ",200)),2001,200)))-1)),TRIM(TRIM(MID(SUBSTITUTE(Variables!$E$36,";",REPT(" ",200)),2001,200)))))</f>
        <v/>
      </c>
      <c r="M35">
        <f>IF(Variables!$E$36="","",IF(ISNUMBER(FIND("=",TRIM(MID(SUBSTITUTE(Variables!$E$36,";",REPT(" ",200)),2201,200)))),TRIM(LEFT(TRIM(MID(SUBSTITUTE(Variables!$E$36,";",REPT(" ",200)),2201,200)),FIND("=",TRIM(MID(SUBSTITUTE(Variables!$E$36,";",REPT(" ",200)),2201,200)))-1)),TRIM(TRIM(MID(SUBSTITUTE(Variables!$E$36,";",REPT(" ",200)),2201,200)))))</f>
        <v/>
      </c>
      <c r="N35">
        <f>IF(Variables!$E$36="","",IF(ISNUMBER(FIND("=",TRIM(MID(SUBSTITUTE(Variables!$E$36,";",REPT(" ",200)),1,200)))),TRIM(MID(TRIM(MID(SUBSTITUTE(Variables!$E$36,";",REPT(" ",200)),1,200)),FIND("=",TRIM(MID(SUBSTITUTE(Variables!$E$36,";",REPT(" ",200)),1,200)))+1,200)),""))</f>
        <v/>
      </c>
      <c r="O35">
        <f>IF(Variables!$E$36="","",IF(ISNUMBER(FIND("=",TRIM(MID(SUBSTITUTE(Variables!$E$36,";",REPT(" ",200)),201,200)))),TRIM(MID(TRIM(MID(SUBSTITUTE(Variables!$E$36,";",REPT(" ",200)),201,200)),FIND("=",TRIM(MID(SUBSTITUTE(Variables!$E$36,";",REPT(" ",200)),201,200)))+1,200)),""))</f>
        <v/>
      </c>
      <c r="P35">
        <f>IF(Variables!$E$36="","",IF(ISNUMBER(FIND("=",TRIM(MID(SUBSTITUTE(Variables!$E$36,";",REPT(" ",200)),401,200)))),TRIM(MID(TRIM(MID(SUBSTITUTE(Variables!$E$36,";",REPT(" ",200)),401,200)),FIND("=",TRIM(MID(SUBSTITUTE(Variables!$E$36,";",REPT(" ",200)),401,200)))+1,200)),""))</f>
        <v/>
      </c>
      <c r="Q35">
        <f>IF(Variables!$E$36="","",IF(ISNUMBER(FIND("=",TRIM(MID(SUBSTITUTE(Variables!$E$36,";",REPT(" ",200)),601,200)))),TRIM(MID(TRIM(MID(SUBSTITUTE(Variables!$E$36,";",REPT(" ",200)),601,200)),FIND("=",TRIM(MID(SUBSTITUTE(Variables!$E$36,";",REPT(" ",200)),601,200)))+1,200)),""))</f>
        <v/>
      </c>
      <c r="R35">
        <f>IF(Variables!$E$36="","",IF(ISNUMBER(FIND("=",TRIM(MID(SUBSTITUTE(Variables!$E$36,";",REPT(" ",200)),801,200)))),TRIM(MID(TRIM(MID(SUBSTITUTE(Variables!$E$36,";",REPT(" ",200)),801,200)),FIND("=",TRIM(MID(SUBSTITUTE(Variables!$E$36,";",REPT(" ",200)),801,200)))+1,200)),""))</f>
        <v/>
      </c>
      <c r="S35">
        <f>IF(Variables!$E$36="","",IF(ISNUMBER(FIND("=",TRIM(MID(SUBSTITUTE(Variables!$E$36,";",REPT(" ",200)),1001,200)))),TRIM(MID(TRIM(MID(SUBSTITUTE(Variables!$E$36,";",REPT(" ",200)),1001,200)),FIND("=",TRIM(MID(SUBSTITUTE(Variables!$E$36,";",REPT(" ",200)),1001,200)))+1,200)),""))</f>
        <v/>
      </c>
      <c r="T35">
        <f>IF(Variables!$E$36="","",IF(ISNUMBER(FIND("=",TRIM(MID(SUBSTITUTE(Variables!$E$36,";",REPT(" ",200)),1201,200)))),TRIM(MID(TRIM(MID(SUBSTITUTE(Variables!$E$36,";",REPT(" ",200)),1201,200)),FIND("=",TRIM(MID(SUBSTITUTE(Variables!$E$36,";",REPT(" ",200)),1201,200)))+1,200)),""))</f>
        <v/>
      </c>
      <c r="U35">
        <f>IF(Variables!$E$36="","",IF(ISNUMBER(FIND("=",TRIM(MID(SUBSTITUTE(Variables!$E$36,";",REPT(" ",200)),1401,200)))),TRIM(MID(TRIM(MID(SUBSTITUTE(Variables!$E$36,";",REPT(" ",200)),1401,200)),FIND("=",TRIM(MID(SUBSTITUTE(Variables!$E$36,";",REPT(" ",200)),1401,200)))+1,200)),""))</f>
        <v/>
      </c>
      <c r="V35">
        <f>IF(Variables!$E$36="","",IF(ISNUMBER(FIND("=",TRIM(MID(SUBSTITUTE(Variables!$E$36,";",REPT(" ",200)),1601,200)))),TRIM(MID(TRIM(MID(SUBSTITUTE(Variables!$E$36,";",REPT(" ",200)),1601,200)),FIND("=",TRIM(MID(SUBSTITUTE(Variables!$E$36,";",REPT(" ",200)),1601,200)))+1,200)),""))</f>
        <v/>
      </c>
      <c r="W35">
        <f>IF(Variables!$E$36="","",IF(ISNUMBER(FIND("=",TRIM(MID(SUBSTITUTE(Variables!$E$36,";",REPT(" ",200)),1801,200)))),TRIM(MID(TRIM(MID(SUBSTITUTE(Variables!$E$36,";",REPT(" ",200)),1801,200)),FIND("=",TRIM(MID(SUBSTITUTE(Variables!$E$36,";",REPT(" ",200)),1801,200)))+1,200)),""))</f>
        <v/>
      </c>
      <c r="X35">
        <f>IF(Variables!$E$36="","",IF(ISNUMBER(FIND("=",TRIM(MID(SUBSTITUTE(Variables!$E$36,";",REPT(" ",200)),2001,200)))),TRIM(MID(TRIM(MID(SUBSTITUTE(Variables!$E$36,";",REPT(" ",200)),2001,200)),FIND("=",TRIM(MID(SUBSTITUTE(Variables!$E$36,";",REPT(" ",200)),2001,200)))+1,200)),""))</f>
        <v/>
      </c>
      <c r="Y35">
        <f>IF(Variables!$E$36="","",IF(ISNUMBER(FIND("=",TRIM(MID(SUBSTITUTE(Variables!$E$36,";",REPT(" ",200)),2201,200)))),TRIM(MID(TRIM(MID(SUBSTITUTE(Variables!$E$36,";",REPT(" ",200)),2201,200)),FIND("=",TRIM(MID(SUBSTITUTE(Variables!$E$36,";",REPT(" ",200)),2201,200)))+1,200)),""))</f>
        <v/>
      </c>
      <c r="Z35">
        <f>--AND(B35&lt;&gt;"",N35&lt;&gt;"")+--AND(C35&lt;&gt;"",O35&lt;&gt;"")+--AND(D35&lt;&gt;"",P35&lt;&gt;"")+--AND(E35&lt;&gt;"",Q35&lt;&gt;"")+--AND(F35&lt;&gt;"",R35&lt;&gt;"")+--AND(G35&lt;&gt;"",S35&lt;&gt;"")+--AND(H35&lt;&gt;"",T35&lt;&gt;"")+--AND(I35&lt;&gt;"",U35&lt;&gt;"")+--AND(J35&lt;&gt;"",V35&lt;&gt;"")+--AND(K35&lt;&gt;"",W35&lt;&gt;"")+--AND(L35&lt;&gt;"",X35&lt;&gt;"")+--AND(M35&lt;&gt;"",Y35&lt;&gt;"")</f>
        <v>0.0</v>
      </c>
      <c r="AA35">
        <f>AT35</f>
        <v/>
      </c>
      <c r="AB35">
        <f>BF35</f>
        <v/>
      </c>
      <c r="AC35">
        <f>IF(Variables!$F$36="","",IF(ISNUMBER(FIND("=",TRIM(MID(SUBSTITUTE(Variables!$F$36,";",REPT(" ",200)),1,200)))),TRIM(LEFT(TRIM(MID(SUBSTITUTE(Variables!$F$36,";",REPT(" ",200)),1,200)),FIND("=",TRIM(MID(SUBSTITUTE(Variables!$F$36,";",REPT(" ",200)),1,200)))-1)),TRIM(TRIM(MID(SUBSTITUTE(Variables!$F$36,";",REPT(" ",200)),1,200)))))</f>
        <v/>
      </c>
      <c r="AD35">
        <f>IF(Variables!$F$36="","",IF(ISNUMBER(FIND("=",TRIM(MID(SUBSTITUTE(Variables!$F$36,";",REPT(" ",200)),201,200)))),TRIM(LEFT(TRIM(MID(SUBSTITUTE(Variables!$F$36,";",REPT(" ",200)),201,200)),FIND("=",TRIM(MID(SUBSTITUTE(Variables!$F$36,";",REPT(" ",200)),201,200)))-1)),TRIM(TRIM(MID(SUBSTITUTE(Variables!$F$36,";",REPT(" ",200)),201,200)))))</f>
        <v/>
      </c>
      <c r="AE35">
        <f>IF(Variables!$F$36="","",IF(ISNUMBER(FIND("=",TRIM(MID(SUBSTITUTE(Variables!$F$36,";",REPT(" ",200)),401,200)))),TRIM(LEFT(TRIM(MID(SUBSTITUTE(Variables!$F$36,";",REPT(" ",200)),401,200)),FIND("=",TRIM(MID(SUBSTITUTE(Variables!$F$36,";",REPT(" ",200)),401,200)))-1)),TRIM(TRIM(MID(SUBSTITUTE(Variables!$F$36,";",REPT(" ",200)),401,200)))))</f>
        <v/>
      </c>
      <c r="AF35">
        <f>IF(Variables!$F$36="","",IF(ISNUMBER(FIND("=",TRIM(MID(SUBSTITUTE(Variables!$F$36,";",REPT(" ",200)),601,200)))),TRIM(LEFT(TRIM(MID(SUBSTITUTE(Variables!$F$36,";",REPT(" ",200)),601,200)),FIND("=",TRIM(MID(SUBSTITUTE(Variables!$F$36,";",REPT(" ",200)),601,200)))-1)),TRIM(TRIM(MID(SUBSTITUTE(Variables!$F$36,";",REPT(" ",200)),601,200)))))</f>
        <v/>
      </c>
      <c r="AG35">
        <f>""&amp;IF(AC35="","",IF(""="","",", ")&amp;AC35)&amp;IF(AD35="","",IF(""&amp;IF(AC35="","",IF(""="","",", ")&amp;AC35)="","",", ")&amp;AD35)&amp;IF(AE35="","",IF(""&amp;IF(AC35="","",IF(""="","",", ")&amp;AC35)&amp;IF(AD35="","",IF(""&amp;IF(AC35="","",IF(""="","",", ")&amp;AC35)="","",", ")&amp;AD35)="","",", ")&amp;AE35)&amp;IF(AF35="","",IF(""&amp;IF(AC35="","",IF(""="","",", ")&amp;AC35)&amp;IF(AD35="","",IF(""&amp;IF(AC35="","",IF(""="","",", ")&amp;AC35)="","",", ")&amp;AD35)&amp;IF(AE35="","",IF(""&amp;IF(AC35="","",IF(""="","",", ")&amp;AC35)&amp;IF(AD35="","",IF(""&amp;IF(AC35="","",IF(""="","",", ")&amp;AC35)="","",", ")&amp;AD35)="","",", ")&amp;AE35)="","",", ")&amp;AF35)</f>
        <v/>
      </c>
      <c r="AH35">
        <f>""&amp;IF(AC35="","",IF(""="","",", ")&amp;AC35)&amp;IF(AD35="","",IF(""&amp;IF(AC35="","",IF(""="","",", ")&amp;AC35)="","",", ")&amp;AD35)&amp;IF(AE35="","",IF(""&amp;IF(AC35="","",IF(""="","",", ")&amp;AC35)&amp;IF(AD35="","",IF(""&amp;IF(AC35="","",IF(""="","",", ")&amp;AC35)="","",", ")&amp;AD35)="","",", ")&amp;AE35)&amp;IF(AF35="","",IF(""&amp;IF(AC35="","",IF(""="","",", ")&amp;AC35)&amp;IF(AD35="","",IF(""&amp;IF(AC35="","",IF(""="","",", ")&amp;AC35)="","",", ")&amp;AD35)&amp;IF(AE35="","",IF(""&amp;IF(AC35="","",IF(""="","",", ")&amp;AC35)&amp;IF(AD35="","",IF(""&amp;IF(AC35="","",IF(""="","",", ")&amp;AC35)="","",", ")&amp;AD35)="","",", ")&amp;AE35)="","",", ")&amp;AF35)</f>
        <v/>
      </c>
      <c r="AI35">
        <f>IF(AND(B35&lt;&gt;"",N35&lt;&gt;""),""&amp;IF(""="","",", ")&amp;CHAR(34)&amp;SUBSTITUTE(N35,CHAR(34),"\"&amp;CHAR(34))&amp;CHAR(34)&amp;" = "&amp;B35,"")</f>
        <v/>
      </c>
      <c r="AJ35">
        <f>IF(AND(C35&lt;&gt;"",O35&lt;&gt;""),AI35&amp;IF(AI35="","",", ")&amp;CHAR(34)&amp;SUBSTITUTE(O35,CHAR(34),"\"&amp;CHAR(34))&amp;CHAR(34)&amp;" = "&amp;C35,AI35)</f>
        <v/>
      </c>
      <c r="AK35">
        <f>IF(AND(D35&lt;&gt;"",P35&lt;&gt;""),AJ35&amp;IF(AJ35="","",", ")&amp;CHAR(34)&amp;SUBSTITUTE(P35,CHAR(34),"\"&amp;CHAR(34))&amp;CHAR(34)&amp;" = "&amp;D35,AJ35)</f>
        <v/>
      </c>
      <c r="AL35">
        <f>IF(AND(E35&lt;&gt;"",Q35&lt;&gt;""),AK35&amp;IF(AK35="","",", ")&amp;CHAR(34)&amp;SUBSTITUTE(Q35,CHAR(34),"\"&amp;CHAR(34))&amp;CHAR(34)&amp;" = "&amp;E35,AK35)</f>
        <v/>
      </c>
      <c r="AM35">
        <f>IF(AND(F35&lt;&gt;"",R35&lt;&gt;""),AL35&amp;IF(AL35="","",", ")&amp;CHAR(34)&amp;SUBSTITUTE(R35,CHAR(34),"\"&amp;CHAR(34))&amp;CHAR(34)&amp;" = "&amp;F35,AL35)</f>
        <v/>
      </c>
      <c r="AN35">
        <f>IF(AND(G35&lt;&gt;"",S35&lt;&gt;""),AM35&amp;IF(AM35="","",", ")&amp;CHAR(34)&amp;SUBSTITUTE(S35,CHAR(34),"\"&amp;CHAR(34))&amp;CHAR(34)&amp;" = "&amp;G35,AM35)</f>
        <v/>
      </c>
      <c r="AO35">
        <f>IF(AND(H35&lt;&gt;"",T35&lt;&gt;""),AN35&amp;IF(AN35="","",", ")&amp;CHAR(34)&amp;SUBSTITUTE(T35,CHAR(34),"\"&amp;CHAR(34))&amp;CHAR(34)&amp;" = "&amp;H35,AN35)</f>
        <v/>
      </c>
      <c r="AP35">
        <f>IF(AND(I35&lt;&gt;"",U35&lt;&gt;""),AO35&amp;IF(AO35="","",", ")&amp;CHAR(34)&amp;SUBSTITUTE(U35,CHAR(34),"\"&amp;CHAR(34))&amp;CHAR(34)&amp;" = "&amp;I35,AO35)</f>
        <v/>
      </c>
      <c r="AQ35">
        <f>IF(AND(J35&lt;&gt;"",V35&lt;&gt;""),AP35&amp;IF(AP35="","",", ")&amp;CHAR(34)&amp;SUBSTITUTE(V35,CHAR(34),"\"&amp;CHAR(34))&amp;CHAR(34)&amp;" = "&amp;J35,AP35)</f>
        <v/>
      </c>
      <c r="AR35">
        <f>IF(AND(K35&lt;&gt;"",W35&lt;&gt;""),AQ35&amp;IF(AQ35="","",", ")&amp;CHAR(34)&amp;SUBSTITUTE(W35,CHAR(34),"\"&amp;CHAR(34))&amp;CHAR(34)&amp;" = "&amp;K35,AQ35)</f>
        <v/>
      </c>
      <c r="AS35">
        <f>IF(AND(L35&lt;&gt;"",X35&lt;&gt;""),AR35&amp;IF(AR35="","",", ")&amp;CHAR(34)&amp;SUBSTITUTE(X35,CHAR(34),"\"&amp;CHAR(34))&amp;CHAR(34)&amp;" = "&amp;L35,AR35)</f>
        <v/>
      </c>
      <c r="AT35">
        <f>IF(AND(M35&lt;&gt;"",Y35&lt;&gt;""),AS35&amp;IF(AS35="","",", ")&amp;CHAR(34)&amp;SUBSTITUTE(Y35,CHAR(34),"\"&amp;CHAR(34))&amp;CHAR(34)&amp;" = "&amp;M35,AS35)</f>
        <v/>
      </c>
      <c r="AU35">
        <f>IF(AND(B35&lt;&gt;"",N35&lt;&gt;""),""&amp;IF(""="",""," ")&amp;B35&amp;" "&amp;CHAR(34)&amp;SUBSTITUTE(N35,CHAR(34),CHAR(34)&amp;CHAR(34))&amp;CHAR(34),"")</f>
        <v/>
      </c>
      <c r="AV35">
        <f>IF(AND(C35&lt;&gt;"",O35&lt;&gt;""),AU35&amp;IF(AU35="",""," ")&amp;C35&amp;" "&amp;CHAR(34)&amp;SUBSTITUTE(O35,CHAR(34),CHAR(34)&amp;CHAR(34))&amp;CHAR(34),AU35)</f>
        <v/>
      </c>
      <c r="AW35">
        <f>IF(AND(D35&lt;&gt;"",P35&lt;&gt;""),AV35&amp;IF(AV35="",""," ")&amp;D35&amp;" "&amp;CHAR(34)&amp;SUBSTITUTE(P35,CHAR(34),CHAR(34)&amp;CHAR(34))&amp;CHAR(34),AV35)</f>
        <v/>
      </c>
      <c r="AX35">
        <f>IF(AND(E35&lt;&gt;"",Q35&lt;&gt;""),AW35&amp;IF(AW35="",""," ")&amp;E35&amp;" "&amp;CHAR(34)&amp;SUBSTITUTE(Q35,CHAR(34),CHAR(34)&amp;CHAR(34))&amp;CHAR(34),AW35)</f>
        <v/>
      </c>
      <c r="AY35">
        <f>IF(AND(F35&lt;&gt;"",R35&lt;&gt;""),AX35&amp;IF(AX35="",""," ")&amp;F35&amp;" "&amp;CHAR(34)&amp;SUBSTITUTE(R35,CHAR(34),CHAR(34)&amp;CHAR(34))&amp;CHAR(34),AX35)</f>
        <v/>
      </c>
      <c r="AZ35">
        <f>IF(AND(G35&lt;&gt;"",S35&lt;&gt;""),AY35&amp;IF(AY35="",""," ")&amp;G35&amp;" "&amp;CHAR(34)&amp;SUBSTITUTE(S35,CHAR(34),CHAR(34)&amp;CHAR(34))&amp;CHAR(34),AY35)</f>
        <v/>
      </c>
      <c r="BA35">
        <f>IF(AND(H35&lt;&gt;"",T35&lt;&gt;""),AZ35&amp;IF(AZ35="",""," ")&amp;H35&amp;" "&amp;CHAR(34)&amp;SUBSTITUTE(T35,CHAR(34),CHAR(34)&amp;CHAR(34))&amp;CHAR(34),AZ35)</f>
        <v/>
      </c>
      <c r="BB35">
        <f>IF(AND(I35&lt;&gt;"",U35&lt;&gt;""),BA35&amp;IF(BA35="",""," ")&amp;I35&amp;" "&amp;CHAR(34)&amp;SUBSTITUTE(U35,CHAR(34),CHAR(34)&amp;CHAR(34))&amp;CHAR(34),BA35)</f>
        <v/>
      </c>
      <c r="BC35">
        <f>IF(AND(J35&lt;&gt;"",V35&lt;&gt;""),BB35&amp;IF(BB35="",""," ")&amp;J35&amp;" "&amp;CHAR(34)&amp;SUBSTITUTE(V35,CHAR(34),CHAR(34)&amp;CHAR(34))&amp;CHAR(34),BB35)</f>
        <v/>
      </c>
      <c r="BD35">
        <f>IF(AND(K35&lt;&gt;"",W35&lt;&gt;""),BC35&amp;IF(BC35="",""," ")&amp;K35&amp;" "&amp;CHAR(34)&amp;SUBSTITUTE(W35,CHAR(34),CHAR(34)&amp;CHAR(34))&amp;CHAR(34),BC35)</f>
        <v/>
      </c>
      <c r="BE35">
        <f>IF(AND(L35&lt;&gt;"",X35&lt;&gt;""),BD35&amp;IF(BD35="",""," ")&amp;L35&amp;" "&amp;CHAR(34)&amp;SUBSTITUTE(X35,CHAR(34),CHAR(34)&amp;CHAR(34))&amp;CHAR(34),BD35)</f>
        <v/>
      </c>
      <c r="BF35">
        <f>IF(AND(M35&lt;&gt;"",Y35&lt;&gt;""),BE35&amp;IF(BE35="",""," ")&amp;M35&amp;" "&amp;CHAR(34)&amp;SUBSTITUTE(Y35,CHAR(34),CHAR(34)&amp;CHAR(34))&amp;CHAR(34),BE35)</f>
        <v/>
      </c>
    </row>
    <row r="36" spans="1:58">
      <c r="A36">
        <f>IF(Variables!$A$37="","",Variables!$A$37)</f>
        <v/>
      </c>
      <c r="B36">
        <f>IF(Variables!$E$37="","",IF(ISNUMBER(FIND("=",TRIM(MID(SUBSTITUTE(Variables!$E$37,";",REPT(" ",200)),1,200)))),TRIM(LEFT(TRIM(MID(SUBSTITUTE(Variables!$E$37,";",REPT(" ",200)),1,200)),FIND("=",TRIM(MID(SUBSTITUTE(Variables!$E$37,";",REPT(" ",200)),1,200)))-1)),TRIM(TRIM(MID(SUBSTITUTE(Variables!$E$37,";",REPT(" ",200)),1,200)))))</f>
        <v/>
      </c>
      <c r="C36">
        <f>IF(Variables!$E$37="","",IF(ISNUMBER(FIND("=",TRIM(MID(SUBSTITUTE(Variables!$E$37,";",REPT(" ",200)),201,200)))),TRIM(LEFT(TRIM(MID(SUBSTITUTE(Variables!$E$37,";",REPT(" ",200)),201,200)),FIND("=",TRIM(MID(SUBSTITUTE(Variables!$E$37,";",REPT(" ",200)),201,200)))-1)),TRIM(TRIM(MID(SUBSTITUTE(Variables!$E$37,";",REPT(" ",200)),201,200)))))</f>
        <v/>
      </c>
      <c r="D36">
        <f>IF(Variables!$E$37="","",IF(ISNUMBER(FIND("=",TRIM(MID(SUBSTITUTE(Variables!$E$37,";",REPT(" ",200)),401,200)))),TRIM(LEFT(TRIM(MID(SUBSTITUTE(Variables!$E$37,";",REPT(" ",200)),401,200)),FIND("=",TRIM(MID(SUBSTITUTE(Variables!$E$37,";",REPT(" ",200)),401,200)))-1)),TRIM(TRIM(MID(SUBSTITUTE(Variables!$E$37,";",REPT(" ",200)),401,200)))))</f>
        <v/>
      </c>
      <c r="E36">
        <f>IF(Variables!$E$37="","",IF(ISNUMBER(FIND("=",TRIM(MID(SUBSTITUTE(Variables!$E$37,";",REPT(" ",200)),601,200)))),TRIM(LEFT(TRIM(MID(SUBSTITUTE(Variables!$E$37,";",REPT(" ",200)),601,200)),FIND("=",TRIM(MID(SUBSTITUTE(Variables!$E$37,";",REPT(" ",200)),601,200)))-1)),TRIM(TRIM(MID(SUBSTITUTE(Variables!$E$37,";",REPT(" ",200)),601,200)))))</f>
        <v/>
      </c>
      <c r="F36">
        <f>IF(Variables!$E$37="","",IF(ISNUMBER(FIND("=",TRIM(MID(SUBSTITUTE(Variables!$E$37,";",REPT(" ",200)),801,200)))),TRIM(LEFT(TRIM(MID(SUBSTITUTE(Variables!$E$37,";",REPT(" ",200)),801,200)),FIND("=",TRIM(MID(SUBSTITUTE(Variables!$E$37,";",REPT(" ",200)),801,200)))-1)),TRIM(TRIM(MID(SUBSTITUTE(Variables!$E$37,";",REPT(" ",200)),801,200)))))</f>
        <v/>
      </c>
      <c r="G36">
        <f>IF(Variables!$E$37="","",IF(ISNUMBER(FIND("=",TRIM(MID(SUBSTITUTE(Variables!$E$37,";",REPT(" ",200)),1001,200)))),TRIM(LEFT(TRIM(MID(SUBSTITUTE(Variables!$E$37,";",REPT(" ",200)),1001,200)),FIND("=",TRIM(MID(SUBSTITUTE(Variables!$E$37,";",REPT(" ",200)),1001,200)))-1)),TRIM(TRIM(MID(SUBSTITUTE(Variables!$E$37,";",REPT(" ",200)),1001,200)))))</f>
        <v/>
      </c>
      <c r="H36">
        <f>IF(Variables!$E$37="","",IF(ISNUMBER(FIND("=",TRIM(MID(SUBSTITUTE(Variables!$E$37,";",REPT(" ",200)),1201,200)))),TRIM(LEFT(TRIM(MID(SUBSTITUTE(Variables!$E$37,";",REPT(" ",200)),1201,200)),FIND("=",TRIM(MID(SUBSTITUTE(Variables!$E$37,";",REPT(" ",200)),1201,200)))-1)),TRIM(TRIM(MID(SUBSTITUTE(Variables!$E$37,";",REPT(" ",200)),1201,200)))))</f>
        <v/>
      </c>
      <c r="I36">
        <f>IF(Variables!$E$37="","",IF(ISNUMBER(FIND("=",TRIM(MID(SUBSTITUTE(Variables!$E$37,";",REPT(" ",200)),1401,200)))),TRIM(LEFT(TRIM(MID(SUBSTITUTE(Variables!$E$37,";",REPT(" ",200)),1401,200)),FIND("=",TRIM(MID(SUBSTITUTE(Variables!$E$37,";",REPT(" ",200)),1401,200)))-1)),TRIM(TRIM(MID(SUBSTITUTE(Variables!$E$37,";",REPT(" ",200)),1401,200)))))</f>
        <v/>
      </c>
      <c r="J36">
        <f>IF(Variables!$E$37="","",IF(ISNUMBER(FIND("=",TRIM(MID(SUBSTITUTE(Variables!$E$37,";",REPT(" ",200)),1601,200)))),TRIM(LEFT(TRIM(MID(SUBSTITUTE(Variables!$E$37,";",REPT(" ",200)),1601,200)),FIND("=",TRIM(MID(SUBSTITUTE(Variables!$E$37,";",REPT(" ",200)),1601,200)))-1)),TRIM(TRIM(MID(SUBSTITUTE(Variables!$E$37,";",REPT(" ",200)),1601,200)))))</f>
        <v/>
      </c>
      <c r="K36">
        <f>IF(Variables!$E$37="","",IF(ISNUMBER(FIND("=",TRIM(MID(SUBSTITUTE(Variables!$E$37,";",REPT(" ",200)),1801,200)))),TRIM(LEFT(TRIM(MID(SUBSTITUTE(Variables!$E$37,";",REPT(" ",200)),1801,200)),FIND("=",TRIM(MID(SUBSTITUTE(Variables!$E$37,";",REPT(" ",200)),1801,200)))-1)),TRIM(TRIM(MID(SUBSTITUTE(Variables!$E$37,";",REPT(" ",200)),1801,200)))))</f>
        <v/>
      </c>
      <c r="L36">
        <f>IF(Variables!$E$37="","",IF(ISNUMBER(FIND("=",TRIM(MID(SUBSTITUTE(Variables!$E$37,";",REPT(" ",200)),2001,200)))),TRIM(LEFT(TRIM(MID(SUBSTITUTE(Variables!$E$37,";",REPT(" ",200)),2001,200)),FIND("=",TRIM(MID(SUBSTITUTE(Variables!$E$37,";",REPT(" ",200)),2001,200)))-1)),TRIM(TRIM(MID(SUBSTITUTE(Variables!$E$37,";",REPT(" ",200)),2001,200)))))</f>
        <v/>
      </c>
      <c r="M36">
        <f>IF(Variables!$E$37="","",IF(ISNUMBER(FIND("=",TRIM(MID(SUBSTITUTE(Variables!$E$37,";",REPT(" ",200)),2201,200)))),TRIM(LEFT(TRIM(MID(SUBSTITUTE(Variables!$E$37,";",REPT(" ",200)),2201,200)),FIND("=",TRIM(MID(SUBSTITUTE(Variables!$E$37,";",REPT(" ",200)),2201,200)))-1)),TRIM(TRIM(MID(SUBSTITUTE(Variables!$E$37,";",REPT(" ",200)),2201,200)))))</f>
        <v/>
      </c>
      <c r="N36">
        <f>IF(Variables!$E$37="","",IF(ISNUMBER(FIND("=",TRIM(MID(SUBSTITUTE(Variables!$E$37,";",REPT(" ",200)),1,200)))),TRIM(MID(TRIM(MID(SUBSTITUTE(Variables!$E$37,";",REPT(" ",200)),1,200)),FIND("=",TRIM(MID(SUBSTITUTE(Variables!$E$37,";",REPT(" ",200)),1,200)))+1,200)),""))</f>
        <v/>
      </c>
      <c r="O36">
        <f>IF(Variables!$E$37="","",IF(ISNUMBER(FIND("=",TRIM(MID(SUBSTITUTE(Variables!$E$37,";",REPT(" ",200)),201,200)))),TRIM(MID(TRIM(MID(SUBSTITUTE(Variables!$E$37,";",REPT(" ",200)),201,200)),FIND("=",TRIM(MID(SUBSTITUTE(Variables!$E$37,";",REPT(" ",200)),201,200)))+1,200)),""))</f>
        <v/>
      </c>
      <c r="P36">
        <f>IF(Variables!$E$37="","",IF(ISNUMBER(FIND("=",TRIM(MID(SUBSTITUTE(Variables!$E$37,";",REPT(" ",200)),401,200)))),TRIM(MID(TRIM(MID(SUBSTITUTE(Variables!$E$37,";",REPT(" ",200)),401,200)),FIND("=",TRIM(MID(SUBSTITUTE(Variables!$E$37,";",REPT(" ",200)),401,200)))+1,200)),""))</f>
        <v/>
      </c>
      <c r="Q36">
        <f>IF(Variables!$E$37="","",IF(ISNUMBER(FIND("=",TRIM(MID(SUBSTITUTE(Variables!$E$37,";",REPT(" ",200)),601,200)))),TRIM(MID(TRIM(MID(SUBSTITUTE(Variables!$E$37,";",REPT(" ",200)),601,200)),FIND("=",TRIM(MID(SUBSTITUTE(Variables!$E$37,";",REPT(" ",200)),601,200)))+1,200)),""))</f>
        <v/>
      </c>
      <c r="R36">
        <f>IF(Variables!$E$37="","",IF(ISNUMBER(FIND("=",TRIM(MID(SUBSTITUTE(Variables!$E$37,";",REPT(" ",200)),801,200)))),TRIM(MID(TRIM(MID(SUBSTITUTE(Variables!$E$37,";",REPT(" ",200)),801,200)),FIND("=",TRIM(MID(SUBSTITUTE(Variables!$E$37,";",REPT(" ",200)),801,200)))+1,200)),""))</f>
        <v/>
      </c>
      <c r="S36">
        <f>IF(Variables!$E$37="","",IF(ISNUMBER(FIND("=",TRIM(MID(SUBSTITUTE(Variables!$E$37,";",REPT(" ",200)),1001,200)))),TRIM(MID(TRIM(MID(SUBSTITUTE(Variables!$E$37,";",REPT(" ",200)),1001,200)),FIND("=",TRIM(MID(SUBSTITUTE(Variables!$E$37,";",REPT(" ",200)),1001,200)))+1,200)),""))</f>
        <v/>
      </c>
      <c r="T36">
        <f>IF(Variables!$E$37="","",IF(ISNUMBER(FIND("=",TRIM(MID(SUBSTITUTE(Variables!$E$37,";",REPT(" ",200)),1201,200)))),TRIM(MID(TRIM(MID(SUBSTITUTE(Variables!$E$37,";",REPT(" ",200)),1201,200)),FIND("=",TRIM(MID(SUBSTITUTE(Variables!$E$37,";",REPT(" ",200)),1201,200)))+1,200)),""))</f>
        <v/>
      </c>
      <c r="U36">
        <f>IF(Variables!$E$37="","",IF(ISNUMBER(FIND("=",TRIM(MID(SUBSTITUTE(Variables!$E$37,";",REPT(" ",200)),1401,200)))),TRIM(MID(TRIM(MID(SUBSTITUTE(Variables!$E$37,";",REPT(" ",200)),1401,200)),FIND("=",TRIM(MID(SUBSTITUTE(Variables!$E$37,";",REPT(" ",200)),1401,200)))+1,200)),""))</f>
        <v/>
      </c>
      <c r="V36">
        <f>IF(Variables!$E$37="","",IF(ISNUMBER(FIND("=",TRIM(MID(SUBSTITUTE(Variables!$E$37,";",REPT(" ",200)),1601,200)))),TRIM(MID(TRIM(MID(SUBSTITUTE(Variables!$E$37,";",REPT(" ",200)),1601,200)),FIND("=",TRIM(MID(SUBSTITUTE(Variables!$E$37,";",REPT(" ",200)),1601,200)))+1,200)),""))</f>
        <v/>
      </c>
      <c r="W36">
        <f>IF(Variables!$E$37="","",IF(ISNUMBER(FIND("=",TRIM(MID(SUBSTITUTE(Variables!$E$37,";",REPT(" ",200)),1801,200)))),TRIM(MID(TRIM(MID(SUBSTITUTE(Variables!$E$37,";",REPT(" ",200)),1801,200)),FIND("=",TRIM(MID(SUBSTITUTE(Variables!$E$37,";",REPT(" ",200)),1801,200)))+1,200)),""))</f>
        <v/>
      </c>
      <c r="X36">
        <f>IF(Variables!$E$37="","",IF(ISNUMBER(FIND("=",TRIM(MID(SUBSTITUTE(Variables!$E$37,";",REPT(" ",200)),2001,200)))),TRIM(MID(TRIM(MID(SUBSTITUTE(Variables!$E$37,";",REPT(" ",200)),2001,200)),FIND("=",TRIM(MID(SUBSTITUTE(Variables!$E$37,";",REPT(" ",200)),2001,200)))+1,200)),""))</f>
        <v/>
      </c>
      <c r="Y36">
        <f>IF(Variables!$E$37="","",IF(ISNUMBER(FIND("=",TRIM(MID(SUBSTITUTE(Variables!$E$37,";",REPT(" ",200)),2201,200)))),TRIM(MID(TRIM(MID(SUBSTITUTE(Variables!$E$37,";",REPT(" ",200)),2201,200)),FIND("=",TRIM(MID(SUBSTITUTE(Variables!$E$37,";",REPT(" ",200)),2201,200)))+1,200)),""))</f>
        <v/>
      </c>
      <c r="Z36">
        <f>--AND(B36&lt;&gt;"",N36&lt;&gt;"")+--AND(C36&lt;&gt;"",O36&lt;&gt;"")+--AND(D36&lt;&gt;"",P36&lt;&gt;"")+--AND(E36&lt;&gt;"",Q36&lt;&gt;"")+--AND(F36&lt;&gt;"",R36&lt;&gt;"")+--AND(G36&lt;&gt;"",S36&lt;&gt;"")+--AND(H36&lt;&gt;"",T36&lt;&gt;"")+--AND(I36&lt;&gt;"",U36&lt;&gt;"")+--AND(J36&lt;&gt;"",V36&lt;&gt;"")+--AND(K36&lt;&gt;"",W36&lt;&gt;"")+--AND(L36&lt;&gt;"",X36&lt;&gt;"")+--AND(M36&lt;&gt;"",Y36&lt;&gt;"")</f>
        <v>0.0</v>
      </c>
      <c r="AA36">
        <f>AT36</f>
        <v/>
      </c>
      <c r="AB36">
        <f>BF36</f>
        <v/>
      </c>
      <c r="AC36">
        <f>IF(Variables!$F$37="","",IF(ISNUMBER(FIND("=",TRIM(MID(SUBSTITUTE(Variables!$F$37,";",REPT(" ",200)),1,200)))),TRIM(LEFT(TRIM(MID(SUBSTITUTE(Variables!$F$37,";",REPT(" ",200)),1,200)),FIND("=",TRIM(MID(SUBSTITUTE(Variables!$F$37,";",REPT(" ",200)),1,200)))-1)),TRIM(TRIM(MID(SUBSTITUTE(Variables!$F$37,";",REPT(" ",200)),1,200)))))</f>
        <v/>
      </c>
      <c r="AD36">
        <f>IF(Variables!$F$37="","",IF(ISNUMBER(FIND("=",TRIM(MID(SUBSTITUTE(Variables!$F$37,";",REPT(" ",200)),201,200)))),TRIM(LEFT(TRIM(MID(SUBSTITUTE(Variables!$F$37,";",REPT(" ",200)),201,200)),FIND("=",TRIM(MID(SUBSTITUTE(Variables!$F$37,";",REPT(" ",200)),201,200)))-1)),TRIM(TRIM(MID(SUBSTITUTE(Variables!$F$37,";",REPT(" ",200)),201,200)))))</f>
        <v/>
      </c>
      <c r="AE36">
        <f>IF(Variables!$F$37="","",IF(ISNUMBER(FIND("=",TRIM(MID(SUBSTITUTE(Variables!$F$37,";",REPT(" ",200)),401,200)))),TRIM(LEFT(TRIM(MID(SUBSTITUTE(Variables!$F$37,";",REPT(" ",200)),401,200)),FIND("=",TRIM(MID(SUBSTITUTE(Variables!$F$37,";",REPT(" ",200)),401,200)))-1)),TRIM(TRIM(MID(SUBSTITUTE(Variables!$F$37,";",REPT(" ",200)),401,200)))))</f>
        <v/>
      </c>
      <c r="AF36">
        <f>IF(Variables!$F$37="","",IF(ISNUMBER(FIND("=",TRIM(MID(SUBSTITUTE(Variables!$F$37,";",REPT(" ",200)),601,200)))),TRIM(LEFT(TRIM(MID(SUBSTITUTE(Variables!$F$37,";",REPT(" ",200)),601,200)),FIND("=",TRIM(MID(SUBSTITUTE(Variables!$F$37,";",REPT(" ",200)),601,200)))-1)),TRIM(TRIM(MID(SUBSTITUTE(Variables!$F$37,";",REPT(" ",200)),601,200)))))</f>
        <v/>
      </c>
      <c r="AG36">
        <f>""&amp;IF(AC36="","",IF(""="","",", ")&amp;AC36)&amp;IF(AD36="","",IF(""&amp;IF(AC36="","",IF(""="","",", ")&amp;AC36)="","",", ")&amp;AD36)&amp;IF(AE36="","",IF(""&amp;IF(AC36="","",IF(""="","",", ")&amp;AC36)&amp;IF(AD36="","",IF(""&amp;IF(AC36="","",IF(""="","",", ")&amp;AC36)="","",", ")&amp;AD36)="","",", ")&amp;AE36)&amp;IF(AF36="","",IF(""&amp;IF(AC36="","",IF(""="","",", ")&amp;AC36)&amp;IF(AD36="","",IF(""&amp;IF(AC36="","",IF(""="","",", ")&amp;AC36)="","",", ")&amp;AD36)&amp;IF(AE36="","",IF(""&amp;IF(AC36="","",IF(""="","",", ")&amp;AC36)&amp;IF(AD36="","",IF(""&amp;IF(AC36="","",IF(""="","",", ")&amp;AC36)="","",", ")&amp;AD36)="","",", ")&amp;AE36)="","",", ")&amp;AF36)</f>
        <v/>
      </c>
      <c r="AH36">
        <f>""&amp;IF(AC36="","",IF(""="","",", ")&amp;AC36)&amp;IF(AD36="","",IF(""&amp;IF(AC36="","",IF(""="","",", ")&amp;AC36)="","",", ")&amp;AD36)&amp;IF(AE36="","",IF(""&amp;IF(AC36="","",IF(""="","",", ")&amp;AC36)&amp;IF(AD36="","",IF(""&amp;IF(AC36="","",IF(""="","",", ")&amp;AC36)="","",", ")&amp;AD36)="","",", ")&amp;AE36)&amp;IF(AF36="","",IF(""&amp;IF(AC36="","",IF(""="","",", ")&amp;AC36)&amp;IF(AD36="","",IF(""&amp;IF(AC36="","",IF(""="","",", ")&amp;AC36)="","",", ")&amp;AD36)&amp;IF(AE36="","",IF(""&amp;IF(AC36="","",IF(""="","",", ")&amp;AC36)&amp;IF(AD36="","",IF(""&amp;IF(AC36="","",IF(""="","",", ")&amp;AC36)="","",", ")&amp;AD36)="","",", ")&amp;AE36)="","",", ")&amp;AF36)</f>
        <v/>
      </c>
      <c r="AI36">
        <f>IF(AND(B36&lt;&gt;"",N36&lt;&gt;""),""&amp;IF(""="","",", ")&amp;CHAR(34)&amp;SUBSTITUTE(N36,CHAR(34),"\"&amp;CHAR(34))&amp;CHAR(34)&amp;" = "&amp;B36,"")</f>
        <v/>
      </c>
      <c r="AJ36">
        <f>IF(AND(C36&lt;&gt;"",O36&lt;&gt;""),AI36&amp;IF(AI36="","",", ")&amp;CHAR(34)&amp;SUBSTITUTE(O36,CHAR(34),"\"&amp;CHAR(34))&amp;CHAR(34)&amp;" = "&amp;C36,AI36)</f>
        <v/>
      </c>
      <c r="AK36">
        <f>IF(AND(D36&lt;&gt;"",P36&lt;&gt;""),AJ36&amp;IF(AJ36="","",", ")&amp;CHAR(34)&amp;SUBSTITUTE(P36,CHAR(34),"\"&amp;CHAR(34))&amp;CHAR(34)&amp;" = "&amp;D36,AJ36)</f>
        <v/>
      </c>
      <c r="AL36">
        <f>IF(AND(E36&lt;&gt;"",Q36&lt;&gt;""),AK36&amp;IF(AK36="","",", ")&amp;CHAR(34)&amp;SUBSTITUTE(Q36,CHAR(34),"\"&amp;CHAR(34))&amp;CHAR(34)&amp;" = "&amp;E36,AK36)</f>
        <v/>
      </c>
      <c r="AM36">
        <f>IF(AND(F36&lt;&gt;"",R36&lt;&gt;""),AL36&amp;IF(AL36="","",", ")&amp;CHAR(34)&amp;SUBSTITUTE(R36,CHAR(34),"\"&amp;CHAR(34))&amp;CHAR(34)&amp;" = "&amp;F36,AL36)</f>
        <v/>
      </c>
      <c r="AN36">
        <f>IF(AND(G36&lt;&gt;"",S36&lt;&gt;""),AM36&amp;IF(AM36="","",", ")&amp;CHAR(34)&amp;SUBSTITUTE(S36,CHAR(34),"\"&amp;CHAR(34))&amp;CHAR(34)&amp;" = "&amp;G36,AM36)</f>
        <v/>
      </c>
      <c r="AO36">
        <f>IF(AND(H36&lt;&gt;"",T36&lt;&gt;""),AN36&amp;IF(AN36="","",", ")&amp;CHAR(34)&amp;SUBSTITUTE(T36,CHAR(34),"\"&amp;CHAR(34))&amp;CHAR(34)&amp;" = "&amp;H36,AN36)</f>
        <v/>
      </c>
      <c r="AP36">
        <f>IF(AND(I36&lt;&gt;"",U36&lt;&gt;""),AO36&amp;IF(AO36="","",", ")&amp;CHAR(34)&amp;SUBSTITUTE(U36,CHAR(34),"\"&amp;CHAR(34))&amp;CHAR(34)&amp;" = "&amp;I36,AO36)</f>
        <v/>
      </c>
      <c r="AQ36">
        <f>IF(AND(J36&lt;&gt;"",V36&lt;&gt;""),AP36&amp;IF(AP36="","",", ")&amp;CHAR(34)&amp;SUBSTITUTE(V36,CHAR(34),"\"&amp;CHAR(34))&amp;CHAR(34)&amp;" = "&amp;J36,AP36)</f>
        <v/>
      </c>
      <c r="AR36">
        <f>IF(AND(K36&lt;&gt;"",W36&lt;&gt;""),AQ36&amp;IF(AQ36="","",", ")&amp;CHAR(34)&amp;SUBSTITUTE(W36,CHAR(34),"\"&amp;CHAR(34))&amp;CHAR(34)&amp;" = "&amp;K36,AQ36)</f>
        <v/>
      </c>
      <c r="AS36">
        <f>IF(AND(L36&lt;&gt;"",X36&lt;&gt;""),AR36&amp;IF(AR36="","",", ")&amp;CHAR(34)&amp;SUBSTITUTE(X36,CHAR(34),"\"&amp;CHAR(34))&amp;CHAR(34)&amp;" = "&amp;L36,AR36)</f>
        <v/>
      </c>
      <c r="AT36">
        <f>IF(AND(M36&lt;&gt;"",Y36&lt;&gt;""),AS36&amp;IF(AS36="","",", ")&amp;CHAR(34)&amp;SUBSTITUTE(Y36,CHAR(34),"\"&amp;CHAR(34))&amp;CHAR(34)&amp;" = "&amp;M36,AS36)</f>
        <v/>
      </c>
      <c r="AU36">
        <f>IF(AND(B36&lt;&gt;"",N36&lt;&gt;""),""&amp;IF(""="",""," ")&amp;B36&amp;" "&amp;CHAR(34)&amp;SUBSTITUTE(N36,CHAR(34),CHAR(34)&amp;CHAR(34))&amp;CHAR(34),"")</f>
        <v/>
      </c>
      <c r="AV36">
        <f>IF(AND(C36&lt;&gt;"",O36&lt;&gt;""),AU36&amp;IF(AU36="",""," ")&amp;C36&amp;" "&amp;CHAR(34)&amp;SUBSTITUTE(O36,CHAR(34),CHAR(34)&amp;CHAR(34))&amp;CHAR(34),AU36)</f>
        <v/>
      </c>
      <c r="AW36">
        <f>IF(AND(D36&lt;&gt;"",P36&lt;&gt;""),AV36&amp;IF(AV36="",""," ")&amp;D36&amp;" "&amp;CHAR(34)&amp;SUBSTITUTE(P36,CHAR(34),CHAR(34)&amp;CHAR(34))&amp;CHAR(34),AV36)</f>
        <v/>
      </c>
      <c r="AX36">
        <f>IF(AND(E36&lt;&gt;"",Q36&lt;&gt;""),AW36&amp;IF(AW36="",""," ")&amp;E36&amp;" "&amp;CHAR(34)&amp;SUBSTITUTE(Q36,CHAR(34),CHAR(34)&amp;CHAR(34))&amp;CHAR(34),AW36)</f>
        <v/>
      </c>
      <c r="AY36">
        <f>IF(AND(F36&lt;&gt;"",R36&lt;&gt;""),AX36&amp;IF(AX36="",""," ")&amp;F36&amp;" "&amp;CHAR(34)&amp;SUBSTITUTE(R36,CHAR(34),CHAR(34)&amp;CHAR(34))&amp;CHAR(34),AX36)</f>
        <v/>
      </c>
      <c r="AZ36">
        <f>IF(AND(G36&lt;&gt;"",S36&lt;&gt;""),AY36&amp;IF(AY36="",""," ")&amp;G36&amp;" "&amp;CHAR(34)&amp;SUBSTITUTE(S36,CHAR(34),CHAR(34)&amp;CHAR(34))&amp;CHAR(34),AY36)</f>
        <v/>
      </c>
      <c r="BA36">
        <f>IF(AND(H36&lt;&gt;"",T36&lt;&gt;""),AZ36&amp;IF(AZ36="",""," ")&amp;H36&amp;" "&amp;CHAR(34)&amp;SUBSTITUTE(T36,CHAR(34),CHAR(34)&amp;CHAR(34))&amp;CHAR(34),AZ36)</f>
        <v/>
      </c>
      <c r="BB36">
        <f>IF(AND(I36&lt;&gt;"",U36&lt;&gt;""),BA36&amp;IF(BA36="",""," ")&amp;I36&amp;" "&amp;CHAR(34)&amp;SUBSTITUTE(U36,CHAR(34),CHAR(34)&amp;CHAR(34))&amp;CHAR(34),BA36)</f>
        <v/>
      </c>
      <c r="BC36">
        <f>IF(AND(J36&lt;&gt;"",V36&lt;&gt;""),BB36&amp;IF(BB36="",""," ")&amp;J36&amp;" "&amp;CHAR(34)&amp;SUBSTITUTE(V36,CHAR(34),CHAR(34)&amp;CHAR(34))&amp;CHAR(34),BB36)</f>
        <v/>
      </c>
      <c r="BD36">
        <f>IF(AND(K36&lt;&gt;"",W36&lt;&gt;""),BC36&amp;IF(BC36="",""," ")&amp;K36&amp;" "&amp;CHAR(34)&amp;SUBSTITUTE(W36,CHAR(34),CHAR(34)&amp;CHAR(34))&amp;CHAR(34),BC36)</f>
        <v/>
      </c>
      <c r="BE36">
        <f>IF(AND(L36&lt;&gt;"",X36&lt;&gt;""),BD36&amp;IF(BD36="",""," ")&amp;L36&amp;" "&amp;CHAR(34)&amp;SUBSTITUTE(X36,CHAR(34),CHAR(34)&amp;CHAR(34))&amp;CHAR(34),BD36)</f>
        <v/>
      </c>
      <c r="BF36">
        <f>IF(AND(M36&lt;&gt;"",Y36&lt;&gt;""),BE36&amp;IF(BE36="",""," ")&amp;M36&amp;" "&amp;CHAR(34)&amp;SUBSTITUTE(Y36,CHAR(34),CHAR(34)&amp;CHAR(34))&amp;CHAR(34),BE36)</f>
        <v/>
      </c>
    </row>
    <row r="37" spans="1:58">
      <c r="A37">
        <f>IF(Variables!$A$38="","",Variables!$A$38)</f>
        <v/>
      </c>
      <c r="B37">
        <f>IF(Variables!$E$38="","",IF(ISNUMBER(FIND("=",TRIM(MID(SUBSTITUTE(Variables!$E$38,";",REPT(" ",200)),1,200)))),TRIM(LEFT(TRIM(MID(SUBSTITUTE(Variables!$E$38,";",REPT(" ",200)),1,200)),FIND("=",TRIM(MID(SUBSTITUTE(Variables!$E$38,";",REPT(" ",200)),1,200)))-1)),TRIM(TRIM(MID(SUBSTITUTE(Variables!$E$38,";",REPT(" ",200)),1,200)))))</f>
        <v/>
      </c>
      <c r="C37">
        <f>IF(Variables!$E$38="","",IF(ISNUMBER(FIND("=",TRIM(MID(SUBSTITUTE(Variables!$E$38,";",REPT(" ",200)),201,200)))),TRIM(LEFT(TRIM(MID(SUBSTITUTE(Variables!$E$38,";",REPT(" ",200)),201,200)),FIND("=",TRIM(MID(SUBSTITUTE(Variables!$E$38,";",REPT(" ",200)),201,200)))-1)),TRIM(TRIM(MID(SUBSTITUTE(Variables!$E$38,";",REPT(" ",200)),201,200)))))</f>
        <v/>
      </c>
      <c r="D37">
        <f>IF(Variables!$E$38="","",IF(ISNUMBER(FIND("=",TRIM(MID(SUBSTITUTE(Variables!$E$38,";",REPT(" ",200)),401,200)))),TRIM(LEFT(TRIM(MID(SUBSTITUTE(Variables!$E$38,";",REPT(" ",200)),401,200)),FIND("=",TRIM(MID(SUBSTITUTE(Variables!$E$38,";",REPT(" ",200)),401,200)))-1)),TRIM(TRIM(MID(SUBSTITUTE(Variables!$E$38,";",REPT(" ",200)),401,200)))))</f>
        <v/>
      </c>
      <c r="E37">
        <f>IF(Variables!$E$38="","",IF(ISNUMBER(FIND("=",TRIM(MID(SUBSTITUTE(Variables!$E$38,";",REPT(" ",200)),601,200)))),TRIM(LEFT(TRIM(MID(SUBSTITUTE(Variables!$E$38,";",REPT(" ",200)),601,200)),FIND("=",TRIM(MID(SUBSTITUTE(Variables!$E$38,";",REPT(" ",200)),601,200)))-1)),TRIM(TRIM(MID(SUBSTITUTE(Variables!$E$38,";",REPT(" ",200)),601,200)))))</f>
        <v/>
      </c>
      <c r="F37">
        <f>IF(Variables!$E$38="","",IF(ISNUMBER(FIND("=",TRIM(MID(SUBSTITUTE(Variables!$E$38,";",REPT(" ",200)),801,200)))),TRIM(LEFT(TRIM(MID(SUBSTITUTE(Variables!$E$38,";",REPT(" ",200)),801,200)),FIND("=",TRIM(MID(SUBSTITUTE(Variables!$E$38,";",REPT(" ",200)),801,200)))-1)),TRIM(TRIM(MID(SUBSTITUTE(Variables!$E$38,";",REPT(" ",200)),801,200)))))</f>
        <v/>
      </c>
      <c r="G37">
        <f>IF(Variables!$E$38="","",IF(ISNUMBER(FIND("=",TRIM(MID(SUBSTITUTE(Variables!$E$38,";",REPT(" ",200)),1001,200)))),TRIM(LEFT(TRIM(MID(SUBSTITUTE(Variables!$E$38,";",REPT(" ",200)),1001,200)),FIND("=",TRIM(MID(SUBSTITUTE(Variables!$E$38,";",REPT(" ",200)),1001,200)))-1)),TRIM(TRIM(MID(SUBSTITUTE(Variables!$E$38,";",REPT(" ",200)),1001,200)))))</f>
        <v/>
      </c>
      <c r="H37">
        <f>IF(Variables!$E$38="","",IF(ISNUMBER(FIND("=",TRIM(MID(SUBSTITUTE(Variables!$E$38,";",REPT(" ",200)),1201,200)))),TRIM(LEFT(TRIM(MID(SUBSTITUTE(Variables!$E$38,";",REPT(" ",200)),1201,200)),FIND("=",TRIM(MID(SUBSTITUTE(Variables!$E$38,";",REPT(" ",200)),1201,200)))-1)),TRIM(TRIM(MID(SUBSTITUTE(Variables!$E$38,";",REPT(" ",200)),1201,200)))))</f>
        <v/>
      </c>
      <c r="I37">
        <f>IF(Variables!$E$38="","",IF(ISNUMBER(FIND("=",TRIM(MID(SUBSTITUTE(Variables!$E$38,";",REPT(" ",200)),1401,200)))),TRIM(LEFT(TRIM(MID(SUBSTITUTE(Variables!$E$38,";",REPT(" ",200)),1401,200)),FIND("=",TRIM(MID(SUBSTITUTE(Variables!$E$38,";",REPT(" ",200)),1401,200)))-1)),TRIM(TRIM(MID(SUBSTITUTE(Variables!$E$38,";",REPT(" ",200)),1401,200)))))</f>
        <v/>
      </c>
      <c r="J37">
        <f>IF(Variables!$E$38="","",IF(ISNUMBER(FIND("=",TRIM(MID(SUBSTITUTE(Variables!$E$38,";",REPT(" ",200)),1601,200)))),TRIM(LEFT(TRIM(MID(SUBSTITUTE(Variables!$E$38,";",REPT(" ",200)),1601,200)),FIND("=",TRIM(MID(SUBSTITUTE(Variables!$E$38,";",REPT(" ",200)),1601,200)))-1)),TRIM(TRIM(MID(SUBSTITUTE(Variables!$E$38,";",REPT(" ",200)),1601,200)))))</f>
        <v/>
      </c>
      <c r="K37">
        <f>IF(Variables!$E$38="","",IF(ISNUMBER(FIND("=",TRIM(MID(SUBSTITUTE(Variables!$E$38,";",REPT(" ",200)),1801,200)))),TRIM(LEFT(TRIM(MID(SUBSTITUTE(Variables!$E$38,";",REPT(" ",200)),1801,200)),FIND("=",TRIM(MID(SUBSTITUTE(Variables!$E$38,";",REPT(" ",200)),1801,200)))-1)),TRIM(TRIM(MID(SUBSTITUTE(Variables!$E$38,";",REPT(" ",200)),1801,200)))))</f>
        <v/>
      </c>
      <c r="L37">
        <f>IF(Variables!$E$38="","",IF(ISNUMBER(FIND("=",TRIM(MID(SUBSTITUTE(Variables!$E$38,";",REPT(" ",200)),2001,200)))),TRIM(LEFT(TRIM(MID(SUBSTITUTE(Variables!$E$38,";",REPT(" ",200)),2001,200)),FIND("=",TRIM(MID(SUBSTITUTE(Variables!$E$38,";",REPT(" ",200)),2001,200)))-1)),TRIM(TRIM(MID(SUBSTITUTE(Variables!$E$38,";",REPT(" ",200)),2001,200)))))</f>
        <v/>
      </c>
      <c r="M37">
        <f>IF(Variables!$E$38="","",IF(ISNUMBER(FIND("=",TRIM(MID(SUBSTITUTE(Variables!$E$38,";",REPT(" ",200)),2201,200)))),TRIM(LEFT(TRIM(MID(SUBSTITUTE(Variables!$E$38,";",REPT(" ",200)),2201,200)),FIND("=",TRIM(MID(SUBSTITUTE(Variables!$E$38,";",REPT(" ",200)),2201,200)))-1)),TRIM(TRIM(MID(SUBSTITUTE(Variables!$E$38,";",REPT(" ",200)),2201,200)))))</f>
        <v/>
      </c>
      <c r="N37">
        <f>IF(Variables!$E$38="","",IF(ISNUMBER(FIND("=",TRIM(MID(SUBSTITUTE(Variables!$E$38,";",REPT(" ",200)),1,200)))),TRIM(MID(TRIM(MID(SUBSTITUTE(Variables!$E$38,";",REPT(" ",200)),1,200)),FIND("=",TRIM(MID(SUBSTITUTE(Variables!$E$38,";",REPT(" ",200)),1,200)))+1,200)),""))</f>
        <v/>
      </c>
      <c r="O37">
        <f>IF(Variables!$E$38="","",IF(ISNUMBER(FIND("=",TRIM(MID(SUBSTITUTE(Variables!$E$38,";",REPT(" ",200)),201,200)))),TRIM(MID(TRIM(MID(SUBSTITUTE(Variables!$E$38,";",REPT(" ",200)),201,200)),FIND("=",TRIM(MID(SUBSTITUTE(Variables!$E$38,";",REPT(" ",200)),201,200)))+1,200)),""))</f>
        <v/>
      </c>
      <c r="P37">
        <f>IF(Variables!$E$38="","",IF(ISNUMBER(FIND("=",TRIM(MID(SUBSTITUTE(Variables!$E$38,";",REPT(" ",200)),401,200)))),TRIM(MID(TRIM(MID(SUBSTITUTE(Variables!$E$38,";",REPT(" ",200)),401,200)),FIND("=",TRIM(MID(SUBSTITUTE(Variables!$E$38,";",REPT(" ",200)),401,200)))+1,200)),""))</f>
        <v/>
      </c>
      <c r="Q37">
        <f>IF(Variables!$E$38="","",IF(ISNUMBER(FIND("=",TRIM(MID(SUBSTITUTE(Variables!$E$38,";",REPT(" ",200)),601,200)))),TRIM(MID(TRIM(MID(SUBSTITUTE(Variables!$E$38,";",REPT(" ",200)),601,200)),FIND("=",TRIM(MID(SUBSTITUTE(Variables!$E$38,";",REPT(" ",200)),601,200)))+1,200)),""))</f>
        <v/>
      </c>
      <c r="R37">
        <f>IF(Variables!$E$38="","",IF(ISNUMBER(FIND("=",TRIM(MID(SUBSTITUTE(Variables!$E$38,";",REPT(" ",200)),801,200)))),TRIM(MID(TRIM(MID(SUBSTITUTE(Variables!$E$38,";",REPT(" ",200)),801,200)),FIND("=",TRIM(MID(SUBSTITUTE(Variables!$E$38,";",REPT(" ",200)),801,200)))+1,200)),""))</f>
        <v/>
      </c>
      <c r="S37">
        <f>IF(Variables!$E$38="","",IF(ISNUMBER(FIND("=",TRIM(MID(SUBSTITUTE(Variables!$E$38,";",REPT(" ",200)),1001,200)))),TRIM(MID(TRIM(MID(SUBSTITUTE(Variables!$E$38,";",REPT(" ",200)),1001,200)),FIND("=",TRIM(MID(SUBSTITUTE(Variables!$E$38,";",REPT(" ",200)),1001,200)))+1,200)),""))</f>
        <v/>
      </c>
      <c r="T37">
        <f>IF(Variables!$E$38="","",IF(ISNUMBER(FIND("=",TRIM(MID(SUBSTITUTE(Variables!$E$38,";",REPT(" ",200)),1201,200)))),TRIM(MID(TRIM(MID(SUBSTITUTE(Variables!$E$38,";",REPT(" ",200)),1201,200)),FIND("=",TRIM(MID(SUBSTITUTE(Variables!$E$38,";",REPT(" ",200)),1201,200)))+1,200)),""))</f>
        <v/>
      </c>
      <c r="U37">
        <f>IF(Variables!$E$38="","",IF(ISNUMBER(FIND("=",TRIM(MID(SUBSTITUTE(Variables!$E$38,";",REPT(" ",200)),1401,200)))),TRIM(MID(TRIM(MID(SUBSTITUTE(Variables!$E$38,";",REPT(" ",200)),1401,200)),FIND("=",TRIM(MID(SUBSTITUTE(Variables!$E$38,";",REPT(" ",200)),1401,200)))+1,200)),""))</f>
        <v/>
      </c>
      <c r="V37">
        <f>IF(Variables!$E$38="","",IF(ISNUMBER(FIND("=",TRIM(MID(SUBSTITUTE(Variables!$E$38,";",REPT(" ",200)),1601,200)))),TRIM(MID(TRIM(MID(SUBSTITUTE(Variables!$E$38,";",REPT(" ",200)),1601,200)),FIND("=",TRIM(MID(SUBSTITUTE(Variables!$E$38,";",REPT(" ",200)),1601,200)))+1,200)),""))</f>
        <v/>
      </c>
      <c r="W37">
        <f>IF(Variables!$E$38="","",IF(ISNUMBER(FIND("=",TRIM(MID(SUBSTITUTE(Variables!$E$38,";",REPT(" ",200)),1801,200)))),TRIM(MID(TRIM(MID(SUBSTITUTE(Variables!$E$38,";",REPT(" ",200)),1801,200)),FIND("=",TRIM(MID(SUBSTITUTE(Variables!$E$38,";",REPT(" ",200)),1801,200)))+1,200)),""))</f>
        <v/>
      </c>
      <c r="X37">
        <f>IF(Variables!$E$38="","",IF(ISNUMBER(FIND("=",TRIM(MID(SUBSTITUTE(Variables!$E$38,";",REPT(" ",200)),2001,200)))),TRIM(MID(TRIM(MID(SUBSTITUTE(Variables!$E$38,";",REPT(" ",200)),2001,200)),FIND("=",TRIM(MID(SUBSTITUTE(Variables!$E$38,";",REPT(" ",200)),2001,200)))+1,200)),""))</f>
        <v/>
      </c>
      <c r="Y37">
        <f>IF(Variables!$E$38="","",IF(ISNUMBER(FIND("=",TRIM(MID(SUBSTITUTE(Variables!$E$38,";",REPT(" ",200)),2201,200)))),TRIM(MID(TRIM(MID(SUBSTITUTE(Variables!$E$38,";",REPT(" ",200)),2201,200)),FIND("=",TRIM(MID(SUBSTITUTE(Variables!$E$38,";",REPT(" ",200)),2201,200)))+1,200)),""))</f>
        <v/>
      </c>
      <c r="Z37">
        <f>--AND(B37&lt;&gt;"",N37&lt;&gt;"")+--AND(C37&lt;&gt;"",O37&lt;&gt;"")+--AND(D37&lt;&gt;"",P37&lt;&gt;"")+--AND(E37&lt;&gt;"",Q37&lt;&gt;"")+--AND(F37&lt;&gt;"",R37&lt;&gt;"")+--AND(G37&lt;&gt;"",S37&lt;&gt;"")+--AND(H37&lt;&gt;"",T37&lt;&gt;"")+--AND(I37&lt;&gt;"",U37&lt;&gt;"")+--AND(J37&lt;&gt;"",V37&lt;&gt;"")+--AND(K37&lt;&gt;"",W37&lt;&gt;"")+--AND(L37&lt;&gt;"",X37&lt;&gt;"")+--AND(M37&lt;&gt;"",Y37&lt;&gt;"")</f>
        <v>0.0</v>
      </c>
      <c r="AA37">
        <f>AT37</f>
        <v/>
      </c>
      <c r="AB37">
        <f>BF37</f>
        <v/>
      </c>
      <c r="AC37">
        <f>IF(Variables!$F$38="","",IF(ISNUMBER(FIND("=",TRIM(MID(SUBSTITUTE(Variables!$F$38,";",REPT(" ",200)),1,200)))),TRIM(LEFT(TRIM(MID(SUBSTITUTE(Variables!$F$38,";",REPT(" ",200)),1,200)),FIND("=",TRIM(MID(SUBSTITUTE(Variables!$F$38,";",REPT(" ",200)),1,200)))-1)),TRIM(TRIM(MID(SUBSTITUTE(Variables!$F$38,";",REPT(" ",200)),1,200)))))</f>
        <v/>
      </c>
      <c r="AD37">
        <f>IF(Variables!$F$38="","",IF(ISNUMBER(FIND("=",TRIM(MID(SUBSTITUTE(Variables!$F$38,";",REPT(" ",200)),201,200)))),TRIM(LEFT(TRIM(MID(SUBSTITUTE(Variables!$F$38,";",REPT(" ",200)),201,200)),FIND("=",TRIM(MID(SUBSTITUTE(Variables!$F$38,";",REPT(" ",200)),201,200)))-1)),TRIM(TRIM(MID(SUBSTITUTE(Variables!$F$38,";",REPT(" ",200)),201,200)))))</f>
        <v/>
      </c>
      <c r="AE37">
        <f>IF(Variables!$F$38="","",IF(ISNUMBER(FIND("=",TRIM(MID(SUBSTITUTE(Variables!$F$38,";",REPT(" ",200)),401,200)))),TRIM(LEFT(TRIM(MID(SUBSTITUTE(Variables!$F$38,";",REPT(" ",200)),401,200)),FIND("=",TRIM(MID(SUBSTITUTE(Variables!$F$38,";",REPT(" ",200)),401,200)))-1)),TRIM(TRIM(MID(SUBSTITUTE(Variables!$F$38,";",REPT(" ",200)),401,200)))))</f>
        <v/>
      </c>
      <c r="AF37">
        <f>IF(Variables!$F$38="","",IF(ISNUMBER(FIND("=",TRIM(MID(SUBSTITUTE(Variables!$F$38,";",REPT(" ",200)),601,200)))),TRIM(LEFT(TRIM(MID(SUBSTITUTE(Variables!$F$38,";",REPT(" ",200)),601,200)),FIND("=",TRIM(MID(SUBSTITUTE(Variables!$F$38,";",REPT(" ",200)),601,200)))-1)),TRIM(TRIM(MID(SUBSTITUTE(Variables!$F$38,";",REPT(" ",200)),601,200)))))</f>
        <v/>
      </c>
      <c r="AG37">
        <f>""&amp;IF(AC37="","",IF(""="","",", ")&amp;AC37)&amp;IF(AD37="","",IF(""&amp;IF(AC37="","",IF(""="","",", ")&amp;AC37)="","",", ")&amp;AD37)&amp;IF(AE37="","",IF(""&amp;IF(AC37="","",IF(""="","",", ")&amp;AC37)&amp;IF(AD37="","",IF(""&amp;IF(AC37="","",IF(""="","",", ")&amp;AC37)="","",", ")&amp;AD37)="","",", ")&amp;AE37)&amp;IF(AF37="","",IF(""&amp;IF(AC37="","",IF(""="","",", ")&amp;AC37)&amp;IF(AD37="","",IF(""&amp;IF(AC37="","",IF(""="","",", ")&amp;AC37)="","",", ")&amp;AD37)&amp;IF(AE37="","",IF(""&amp;IF(AC37="","",IF(""="","",", ")&amp;AC37)&amp;IF(AD37="","",IF(""&amp;IF(AC37="","",IF(""="","",", ")&amp;AC37)="","",", ")&amp;AD37)="","",", ")&amp;AE37)="","",", ")&amp;AF37)</f>
        <v/>
      </c>
      <c r="AH37">
        <f>""&amp;IF(AC37="","",IF(""="","",", ")&amp;AC37)&amp;IF(AD37="","",IF(""&amp;IF(AC37="","",IF(""="","",", ")&amp;AC37)="","",", ")&amp;AD37)&amp;IF(AE37="","",IF(""&amp;IF(AC37="","",IF(""="","",", ")&amp;AC37)&amp;IF(AD37="","",IF(""&amp;IF(AC37="","",IF(""="","",", ")&amp;AC37)="","",", ")&amp;AD37)="","",", ")&amp;AE37)&amp;IF(AF37="","",IF(""&amp;IF(AC37="","",IF(""="","",", ")&amp;AC37)&amp;IF(AD37="","",IF(""&amp;IF(AC37="","",IF(""="","",", ")&amp;AC37)="","",", ")&amp;AD37)&amp;IF(AE37="","",IF(""&amp;IF(AC37="","",IF(""="","",", ")&amp;AC37)&amp;IF(AD37="","",IF(""&amp;IF(AC37="","",IF(""="","",", ")&amp;AC37)="","",", ")&amp;AD37)="","",", ")&amp;AE37)="","",", ")&amp;AF37)</f>
        <v/>
      </c>
      <c r="AI37">
        <f>IF(AND(B37&lt;&gt;"",N37&lt;&gt;""),""&amp;IF(""="","",", ")&amp;CHAR(34)&amp;SUBSTITUTE(N37,CHAR(34),"\"&amp;CHAR(34))&amp;CHAR(34)&amp;" = "&amp;B37,"")</f>
        <v/>
      </c>
      <c r="AJ37">
        <f>IF(AND(C37&lt;&gt;"",O37&lt;&gt;""),AI37&amp;IF(AI37="","",", ")&amp;CHAR(34)&amp;SUBSTITUTE(O37,CHAR(34),"\"&amp;CHAR(34))&amp;CHAR(34)&amp;" = "&amp;C37,AI37)</f>
        <v/>
      </c>
      <c r="AK37">
        <f>IF(AND(D37&lt;&gt;"",P37&lt;&gt;""),AJ37&amp;IF(AJ37="","",", ")&amp;CHAR(34)&amp;SUBSTITUTE(P37,CHAR(34),"\"&amp;CHAR(34))&amp;CHAR(34)&amp;" = "&amp;D37,AJ37)</f>
        <v/>
      </c>
      <c r="AL37">
        <f>IF(AND(E37&lt;&gt;"",Q37&lt;&gt;""),AK37&amp;IF(AK37="","",", ")&amp;CHAR(34)&amp;SUBSTITUTE(Q37,CHAR(34),"\"&amp;CHAR(34))&amp;CHAR(34)&amp;" = "&amp;E37,AK37)</f>
        <v/>
      </c>
      <c r="AM37">
        <f>IF(AND(F37&lt;&gt;"",R37&lt;&gt;""),AL37&amp;IF(AL37="","",", ")&amp;CHAR(34)&amp;SUBSTITUTE(R37,CHAR(34),"\"&amp;CHAR(34))&amp;CHAR(34)&amp;" = "&amp;F37,AL37)</f>
        <v/>
      </c>
      <c r="AN37">
        <f>IF(AND(G37&lt;&gt;"",S37&lt;&gt;""),AM37&amp;IF(AM37="","",", ")&amp;CHAR(34)&amp;SUBSTITUTE(S37,CHAR(34),"\"&amp;CHAR(34))&amp;CHAR(34)&amp;" = "&amp;G37,AM37)</f>
        <v/>
      </c>
      <c r="AO37">
        <f>IF(AND(H37&lt;&gt;"",T37&lt;&gt;""),AN37&amp;IF(AN37="","",", ")&amp;CHAR(34)&amp;SUBSTITUTE(T37,CHAR(34),"\"&amp;CHAR(34))&amp;CHAR(34)&amp;" = "&amp;H37,AN37)</f>
        <v/>
      </c>
      <c r="AP37">
        <f>IF(AND(I37&lt;&gt;"",U37&lt;&gt;""),AO37&amp;IF(AO37="","",", ")&amp;CHAR(34)&amp;SUBSTITUTE(U37,CHAR(34),"\"&amp;CHAR(34))&amp;CHAR(34)&amp;" = "&amp;I37,AO37)</f>
        <v/>
      </c>
      <c r="AQ37">
        <f>IF(AND(J37&lt;&gt;"",V37&lt;&gt;""),AP37&amp;IF(AP37="","",", ")&amp;CHAR(34)&amp;SUBSTITUTE(V37,CHAR(34),"\"&amp;CHAR(34))&amp;CHAR(34)&amp;" = "&amp;J37,AP37)</f>
        <v/>
      </c>
      <c r="AR37">
        <f>IF(AND(K37&lt;&gt;"",W37&lt;&gt;""),AQ37&amp;IF(AQ37="","",", ")&amp;CHAR(34)&amp;SUBSTITUTE(W37,CHAR(34),"\"&amp;CHAR(34))&amp;CHAR(34)&amp;" = "&amp;K37,AQ37)</f>
        <v/>
      </c>
      <c r="AS37">
        <f>IF(AND(L37&lt;&gt;"",X37&lt;&gt;""),AR37&amp;IF(AR37="","",", ")&amp;CHAR(34)&amp;SUBSTITUTE(X37,CHAR(34),"\"&amp;CHAR(34))&amp;CHAR(34)&amp;" = "&amp;L37,AR37)</f>
        <v/>
      </c>
      <c r="AT37">
        <f>IF(AND(M37&lt;&gt;"",Y37&lt;&gt;""),AS37&amp;IF(AS37="","",", ")&amp;CHAR(34)&amp;SUBSTITUTE(Y37,CHAR(34),"\"&amp;CHAR(34))&amp;CHAR(34)&amp;" = "&amp;M37,AS37)</f>
        <v/>
      </c>
      <c r="AU37">
        <f>IF(AND(B37&lt;&gt;"",N37&lt;&gt;""),""&amp;IF(""="",""," ")&amp;B37&amp;" "&amp;CHAR(34)&amp;SUBSTITUTE(N37,CHAR(34),CHAR(34)&amp;CHAR(34))&amp;CHAR(34),"")</f>
        <v/>
      </c>
      <c r="AV37">
        <f>IF(AND(C37&lt;&gt;"",O37&lt;&gt;""),AU37&amp;IF(AU37="",""," ")&amp;C37&amp;" "&amp;CHAR(34)&amp;SUBSTITUTE(O37,CHAR(34),CHAR(34)&amp;CHAR(34))&amp;CHAR(34),AU37)</f>
        <v/>
      </c>
      <c r="AW37">
        <f>IF(AND(D37&lt;&gt;"",P37&lt;&gt;""),AV37&amp;IF(AV37="",""," ")&amp;D37&amp;" "&amp;CHAR(34)&amp;SUBSTITUTE(P37,CHAR(34),CHAR(34)&amp;CHAR(34))&amp;CHAR(34),AV37)</f>
        <v/>
      </c>
      <c r="AX37">
        <f>IF(AND(E37&lt;&gt;"",Q37&lt;&gt;""),AW37&amp;IF(AW37="",""," ")&amp;E37&amp;" "&amp;CHAR(34)&amp;SUBSTITUTE(Q37,CHAR(34),CHAR(34)&amp;CHAR(34))&amp;CHAR(34),AW37)</f>
        <v/>
      </c>
      <c r="AY37">
        <f>IF(AND(F37&lt;&gt;"",R37&lt;&gt;""),AX37&amp;IF(AX37="",""," ")&amp;F37&amp;" "&amp;CHAR(34)&amp;SUBSTITUTE(R37,CHAR(34),CHAR(34)&amp;CHAR(34))&amp;CHAR(34),AX37)</f>
        <v/>
      </c>
      <c r="AZ37">
        <f>IF(AND(G37&lt;&gt;"",S37&lt;&gt;""),AY37&amp;IF(AY37="",""," ")&amp;G37&amp;" "&amp;CHAR(34)&amp;SUBSTITUTE(S37,CHAR(34),CHAR(34)&amp;CHAR(34))&amp;CHAR(34),AY37)</f>
        <v/>
      </c>
      <c r="BA37">
        <f>IF(AND(H37&lt;&gt;"",T37&lt;&gt;""),AZ37&amp;IF(AZ37="",""," ")&amp;H37&amp;" "&amp;CHAR(34)&amp;SUBSTITUTE(T37,CHAR(34),CHAR(34)&amp;CHAR(34))&amp;CHAR(34),AZ37)</f>
        <v/>
      </c>
      <c r="BB37">
        <f>IF(AND(I37&lt;&gt;"",U37&lt;&gt;""),BA37&amp;IF(BA37="",""," ")&amp;I37&amp;" "&amp;CHAR(34)&amp;SUBSTITUTE(U37,CHAR(34),CHAR(34)&amp;CHAR(34))&amp;CHAR(34),BA37)</f>
        <v/>
      </c>
      <c r="BC37">
        <f>IF(AND(J37&lt;&gt;"",V37&lt;&gt;""),BB37&amp;IF(BB37="",""," ")&amp;J37&amp;" "&amp;CHAR(34)&amp;SUBSTITUTE(V37,CHAR(34),CHAR(34)&amp;CHAR(34))&amp;CHAR(34),BB37)</f>
        <v/>
      </c>
      <c r="BD37">
        <f>IF(AND(K37&lt;&gt;"",W37&lt;&gt;""),BC37&amp;IF(BC37="",""," ")&amp;K37&amp;" "&amp;CHAR(34)&amp;SUBSTITUTE(W37,CHAR(34),CHAR(34)&amp;CHAR(34))&amp;CHAR(34),BC37)</f>
        <v/>
      </c>
      <c r="BE37">
        <f>IF(AND(L37&lt;&gt;"",X37&lt;&gt;""),BD37&amp;IF(BD37="",""," ")&amp;L37&amp;" "&amp;CHAR(34)&amp;SUBSTITUTE(X37,CHAR(34),CHAR(34)&amp;CHAR(34))&amp;CHAR(34),BD37)</f>
        <v/>
      </c>
      <c r="BF37">
        <f>IF(AND(M37&lt;&gt;"",Y37&lt;&gt;""),BE37&amp;IF(BE37="",""," ")&amp;M37&amp;" "&amp;CHAR(34)&amp;SUBSTITUTE(Y37,CHAR(34),CHAR(34)&amp;CHAR(34))&amp;CHAR(34),BE37)</f>
        <v/>
      </c>
    </row>
    <row r="38" spans="1:58">
      <c r="A38">
        <f>IF(Variables!$A$39="","",Variables!$A$39)</f>
        <v/>
      </c>
      <c r="B38">
        <f>IF(Variables!$E$39="","",IF(ISNUMBER(FIND("=",TRIM(MID(SUBSTITUTE(Variables!$E$39,";",REPT(" ",200)),1,200)))),TRIM(LEFT(TRIM(MID(SUBSTITUTE(Variables!$E$39,";",REPT(" ",200)),1,200)),FIND("=",TRIM(MID(SUBSTITUTE(Variables!$E$39,";",REPT(" ",200)),1,200)))-1)),TRIM(TRIM(MID(SUBSTITUTE(Variables!$E$39,";",REPT(" ",200)),1,200)))))</f>
        <v/>
      </c>
      <c r="C38">
        <f>IF(Variables!$E$39="","",IF(ISNUMBER(FIND("=",TRIM(MID(SUBSTITUTE(Variables!$E$39,";",REPT(" ",200)),201,200)))),TRIM(LEFT(TRIM(MID(SUBSTITUTE(Variables!$E$39,";",REPT(" ",200)),201,200)),FIND("=",TRIM(MID(SUBSTITUTE(Variables!$E$39,";",REPT(" ",200)),201,200)))-1)),TRIM(TRIM(MID(SUBSTITUTE(Variables!$E$39,";",REPT(" ",200)),201,200)))))</f>
        <v/>
      </c>
      <c r="D38">
        <f>IF(Variables!$E$39="","",IF(ISNUMBER(FIND("=",TRIM(MID(SUBSTITUTE(Variables!$E$39,";",REPT(" ",200)),401,200)))),TRIM(LEFT(TRIM(MID(SUBSTITUTE(Variables!$E$39,";",REPT(" ",200)),401,200)),FIND("=",TRIM(MID(SUBSTITUTE(Variables!$E$39,";",REPT(" ",200)),401,200)))-1)),TRIM(TRIM(MID(SUBSTITUTE(Variables!$E$39,";",REPT(" ",200)),401,200)))))</f>
        <v/>
      </c>
      <c r="E38">
        <f>IF(Variables!$E$39="","",IF(ISNUMBER(FIND("=",TRIM(MID(SUBSTITUTE(Variables!$E$39,";",REPT(" ",200)),601,200)))),TRIM(LEFT(TRIM(MID(SUBSTITUTE(Variables!$E$39,";",REPT(" ",200)),601,200)),FIND("=",TRIM(MID(SUBSTITUTE(Variables!$E$39,";",REPT(" ",200)),601,200)))-1)),TRIM(TRIM(MID(SUBSTITUTE(Variables!$E$39,";",REPT(" ",200)),601,200)))))</f>
        <v/>
      </c>
      <c r="F38">
        <f>IF(Variables!$E$39="","",IF(ISNUMBER(FIND("=",TRIM(MID(SUBSTITUTE(Variables!$E$39,";",REPT(" ",200)),801,200)))),TRIM(LEFT(TRIM(MID(SUBSTITUTE(Variables!$E$39,";",REPT(" ",200)),801,200)),FIND("=",TRIM(MID(SUBSTITUTE(Variables!$E$39,";",REPT(" ",200)),801,200)))-1)),TRIM(TRIM(MID(SUBSTITUTE(Variables!$E$39,";",REPT(" ",200)),801,200)))))</f>
        <v/>
      </c>
      <c r="G38">
        <f>IF(Variables!$E$39="","",IF(ISNUMBER(FIND("=",TRIM(MID(SUBSTITUTE(Variables!$E$39,";",REPT(" ",200)),1001,200)))),TRIM(LEFT(TRIM(MID(SUBSTITUTE(Variables!$E$39,";",REPT(" ",200)),1001,200)),FIND("=",TRIM(MID(SUBSTITUTE(Variables!$E$39,";",REPT(" ",200)),1001,200)))-1)),TRIM(TRIM(MID(SUBSTITUTE(Variables!$E$39,";",REPT(" ",200)),1001,200)))))</f>
        <v/>
      </c>
      <c r="H38">
        <f>IF(Variables!$E$39="","",IF(ISNUMBER(FIND("=",TRIM(MID(SUBSTITUTE(Variables!$E$39,";",REPT(" ",200)),1201,200)))),TRIM(LEFT(TRIM(MID(SUBSTITUTE(Variables!$E$39,";",REPT(" ",200)),1201,200)),FIND("=",TRIM(MID(SUBSTITUTE(Variables!$E$39,";",REPT(" ",200)),1201,200)))-1)),TRIM(TRIM(MID(SUBSTITUTE(Variables!$E$39,";",REPT(" ",200)),1201,200)))))</f>
        <v/>
      </c>
      <c r="I38">
        <f>IF(Variables!$E$39="","",IF(ISNUMBER(FIND("=",TRIM(MID(SUBSTITUTE(Variables!$E$39,";",REPT(" ",200)),1401,200)))),TRIM(LEFT(TRIM(MID(SUBSTITUTE(Variables!$E$39,";",REPT(" ",200)),1401,200)),FIND("=",TRIM(MID(SUBSTITUTE(Variables!$E$39,";",REPT(" ",200)),1401,200)))-1)),TRIM(TRIM(MID(SUBSTITUTE(Variables!$E$39,";",REPT(" ",200)),1401,200)))))</f>
        <v/>
      </c>
      <c r="J38">
        <f>IF(Variables!$E$39="","",IF(ISNUMBER(FIND("=",TRIM(MID(SUBSTITUTE(Variables!$E$39,";",REPT(" ",200)),1601,200)))),TRIM(LEFT(TRIM(MID(SUBSTITUTE(Variables!$E$39,";",REPT(" ",200)),1601,200)),FIND("=",TRIM(MID(SUBSTITUTE(Variables!$E$39,";",REPT(" ",200)),1601,200)))-1)),TRIM(TRIM(MID(SUBSTITUTE(Variables!$E$39,";",REPT(" ",200)),1601,200)))))</f>
        <v/>
      </c>
      <c r="K38">
        <f>IF(Variables!$E$39="","",IF(ISNUMBER(FIND("=",TRIM(MID(SUBSTITUTE(Variables!$E$39,";",REPT(" ",200)),1801,200)))),TRIM(LEFT(TRIM(MID(SUBSTITUTE(Variables!$E$39,";",REPT(" ",200)),1801,200)),FIND("=",TRIM(MID(SUBSTITUTE(Variables!$E$39,";",REPT(" ",200)),1801,200)))-1)),TRIM(TRIM(MID(SUBSTITUTE(Variables!$E$39,";",REPT(" ",200)),1801,200)))))</f>
        <v/>
      </c>
      <c r="L38">
        <f>IF(Variables!$E$39="","",IF(ISNUMBER(FIND("=",TRIM(MID(SUBSTITUTE(Variables!$E$39,";",REPT(" ",200)),2001,200)))),TRIM(LEFT(TRIM(MID(SUBSTITUTE(Variables!$E$39,";",REPT(" ",200)),2001,200)),FIND("=",TRIM(MID(SUBSTITUTE(Variables!$E$39,";",REPT(" ",200)),2001,200)))-1)),TRIM(TRIM(MID(SUBSTITUTE(Variables!$E$39,";",REPT(" ",200)),2001,200)))))</f>
        <v/>
      </c>
      <c r="M38">
        <f>IF(Variables!$E$39="","",IF(ISNUMBER(FIND("=",TRIM(MID(SUBSTITUTE(Variables!$E$39,";",REPT(" ",200)),2201,200)))),TRIM(LEFT(TRIM(MID(SUBSTITUTE(Variables!$E$39,";",REPT(" ",200)),2201,200)),FIND("=",TRIM(MID(SUBSTITUTE(Variables!$E$39,";",REPT(" ",200)),2201,200)))-1)),TRIM(TRIM(MID(SUBSTITUTE(Variables!$E$39,";",REPT(" ",200)),2201,200)))))</f>
        <v/>
      </c>
      <c r="N38">
        <f>IF(Variables!$E$39="","",IF(ISNUMBER(FIND("=",TRIM(MID(SUBSTITUTE(Variables!$E$39,";",REPT(" ",200)),1,200)))),TRIM(MID(TRIM(MID(SUBSTITUTE(Variables!$E$39,";",REPT(" ",200)),1,200)),FIND("=",TRIM(MID(SUBSTITUTE(Variables!$E$39,";",REPT(" ",200)),1,200)))+1,200)),""))</f>
        <v/>
      </c>
      <c r="O38">
        <f>IF(Variables!$E$39="","",IF(ISNUMBER(FIND("=",TRIM(MID(SUBSTITUTE(Variables!$E$39,";",REPT(" ",200)),201,200)))),TRIM(MID(TRIM(MID(SUBSTITUTE(Variables!$E$39,";",REPT(" ",200)),201,200)),FIND("=",TRIM(MID(SUBSTITUTE(Variables!$E$39,";",REPT(" ",200)),201,200)))+1,200)),""))</f>
        <v/>
      </c>
      <c r="P38">
        <f>IF(Variables!$E$39="","",IF(ISNUMBER(FIND("=",TRIM(MID(SUBSTITUTE(Variables!$E$39,";",REPT(" ",200)),401,200)))),TRIM(MID(TRIM(MID(SUBSTITUTE(Variables!$E$39,";",REPT(" ",200)),401,200)),FIND("=",TRIM(MID(SUBSTITUTE(Variables!$E$39,";",REPT(" ",200)),401,200)))+1,200)),""))</f>
        <v/>
      </c>
      <c r="Q38">
        <f>IF(Variables!$E$39="","",IF(ISNUMBER(FIND("=",TRIM(MID(SUBSTITUTE(Variables!$E$39,";",REPT(" ",200)),601,200)))),TRIM(MID(TRIM(MID(SUBSTITUTE(Variables!$E$39,";",REPT(" ",200)),601,200)),FIND("=",TRIM(MID(SUBSTITUTE(Variables!$E$39,";",REPT(" ",200)),601,200)))+1,200)),""))</f>
        <v/>
      </c>
      <c r="R38">
        <f>IF(Variables!$E$39="","",IF(ISNUMBER(FIND("=",TRIM(MID(SUBSTITUTE(Variables!$E$39,";",REPT(" ",200)),801,200)))),TRIM(MID(TRIM(MID(SUBSTITUTE(Variables!$E$39,";",REPT(" ",200)),801,200)),FIND("=",TRIM(MID(SUBSTITUTE(Variables!$E$39,";",REPT(" ",200)),801,200)))+1,200)),""))</f>
        <v/>
      </c>
      <c r="S38">
        <f>IF(Variables!$E$39="","",IF(ISNUMBER(FIND("=",TRIM(MID(SUBSTITUTE(Variables!$E$39,";",REPT(" ",200)),1001,200)))),TRIM(MID(TRIM(MID(SUBSTITUTE(Variables!$E$39,";",REPT(" ",200)),1001,200)),FIND("=",TRIM(MID(SUBSTITUTE(Variables!$E$39,";",REPT(" ",200)),1001,200)))+1,200)),""))</f>
        <v/>
      </c>
      <c r="T38">
        <f>IF(Variables!$E$39="","",IF(ISNUMBER(FIND("=",TRIM(MID(SUBSTITUTE(Variables!$E$39,";",REPT(" ",200)),1201,200)))),TRIM(MID(TRIM(MID(SUBSTITUTE(Variables!$E$39,";",REPT(" ",200)),1201,200)),FIND("=",TRIM(MID(SUBSTITUTE(Variables!$E$39,";",REPT(" ",200)),1201,200)))+1,200)),""))</f>
        <v/>
      </c>
      <c r="U38">
        <f>IF(Variables!$E$39="","",IF(ISNUMBER(FIND("=",TRIM(MID(SUBSTITUTE(Variables!$E$39,";",REPT(" ",200)),1401,200)))),TRIM(MID(TRIM(MID(SUBSTITUTE(Variables!$E$39,";",REPT(" ",200)),1401,200)),FIND("=",TRIM(MID(SUBSTITUTE(Variables!$E$39,";",REPT(" ",200)),1401,200)))+1,200)),""))</f>
        <v/>
      </c>
      <c r="V38">
        <f>IF(Variables!$E$39="","",IF(ISNUMBER(FIND("=",TRIM(MID(SUBSTITUTE(Variables!$E$39,";",REPT(" ",200)),1601,200)))),TRIM(MID(TRIM(MID(SUBSTITUTE(Variables!$E$39,";",REPT(" ",200)),1601,200)),FIND("=",TRIM(MID(SUBSTITUTE(Variables!$E$39,";",REPT(" ",200)),1601,200)))+1,200)),""))</f>
        <v/>
      </c>
      <c r="W38">
        <f>IF(Variables!$E$39="","",IF(ISNUMBER(FIND("=",TRIM(MID(SUBSTITUTE(Variables!$E$39,";",REPT(" ",200)),1801,200)))),TRIM(MID(TRIM(MID(SUBSTITUTE(Variables!$E$39,";",REPT(" ",200)),1801,200)),FIND("=",TRIM(MID(SUBSTITUTE(Variables!$E$39,";",REPT(" ",200)),1801,200)))+1,200)),""))</f>
        <v/>
      </c>
      <c r="X38">
        <f>IF(Variables!$E$39="","",IF(ISNUMBER(FIND("=",TRIM(MID(SUBSTITUTE(Variables!$E$39,";",REPT(" ",200)),2001,200)))),TRIM(MID(TRIM(MID(SUBSTITUTE(Variables!$E$39,";",REPT(" ",200)),2001,200)),FIND("=",TRIM(MID(SUBSTITUTE(Variables!$E$39,";",REPT(" ",200)),2001,200)))+1,200)),""))</f>
        <v/>
      </c>
      <c r="Y38">
        <f>IF(Variables!$E$39="","",IF(ISNUMBER(FIND("=",TRIM(MID(SUBSTITUTE(Variables!$E$39,";",REPT(" ",200)),2201,200)))),TRIM(MID(TRIM(MID(SUBSTITUTE(Variables!$E$39,";",REPT(" ",200)),2201,200)),FIND("=",TRIM(MID(SUBSTITUTE(Variables!$E$39,";",REPT(" ",200)),2201,200)))+1,200)),""))</f>
        <v/>
      </c>
      <c r="Z38">
        <f>--AND(B38&lt;&gt;"",N38&lt;&gt;"")+--AND(C38&lt;&gt;"",O38&lt;&gt;"")+--AND(D38&lt;&gt;"",P38&lt;&gt;"")+--AND(E38&lt;&gt;"",Q38&lt;&gt;"")+--AND(F38&lt;&gt;"",R38&lt;&gt;"")+--AND(G38&lt;&gt;"",S38&lt;&gt;"")+--AND(H38&lt;&gt;"",T38&lt;&gt;"")+--AND(I38&lt;&gt;"",U38&lt;&gt;"")+--AND(J38&lt;&gt;"",V38&lt;&gt;"")+--AND(K38&lt;&gt;"",W38&lt;&gt;"")+--AND(L38&lt;&gt;"",X38&lt;&gt;"")+--AND(M38&lt;&gt;"",Y38&lt;&gt;"")</f>
        <v>0.0</v>
      </c>
      <c r="AA38">
        <f>AT38</f>
        <v/>
      </c>
      <c r="AB38">
        <f>BF38</f>
        <v/>
      </c>
      <c r="AC38">
        <f>IF(Variables!$F$39="","",IF(ISNUMBER(FIND("=",TRIM(MID(SUBSTITUTE(Variables!$F$39,";",REPT(" ",200)),1,200)))),TRIM(LEFT(TRIM(MID(SUBSTITUTE(Variables!$F$39,";",REPT(" ",200)),1,200)),FIND("=",TRIM(MID(SUBSTITUTE(Variables!$F$39,";",REPT(" ",200)),1,200)))-1)),TRIM(TRIM(MID(SUBSTITUTE(Variables!$F$39,";",REPT(" ",200)),1,200)))))</f>
        <v/>
      </c>
      <c r="AD38">
        <f>IF(Variables!$F$39="","",IF(ISNUMBER(FIND("=",TRIM(MID(SUBSTITUTE(Variables!$F$39,";",REPT(" ",200)),201,200)))),TRIM(LEFT(TRIM(MID(SUBSTITUTE(Variables!$F$39,";",REPT(" ",200)),201,200)),FIND("=",TRIM(MID(SUBSTITUTE(Variables!$F$39,";",REPT(" ",200)),201,200)))-1)),TRIM(TRIM(MID(SUBSTITUTE(Variables!$F$39,";",REPT(" ",200)),201,200)))))</f>
        <v/>
      </c>
      <c r="AE38">
        <f>IF(Variables!$F$39="","",IF(ISNUMBER(FIND("=",TRIM(MID(SUBSTITUTE(Variables!$F$39,";",REPT(" ",200)),401,200)))),TRIM(LEFT(TRIM(MID(SUBSTITUTE(Variables!$F$39,";",REPT(" ",200)),401,200)),FIND("=",TRIM(MID(SUBSTITUTE(Variables!$F$39,";",REPT(" ",200)),401,200)))-1)),TRIM(TRIM(MID(SUBSTITUTE(Variables!$F$39,";",REPT(" ",200)),401,200)))))</f>
        <v/>
      </c>
      <c r="AF38">
        <f>IF(Variables!$F$39="","",IF(ISNUMBER(FIND("=",TRIM(MID(SUBSTITUTE(Variables!$F$39,";",REPT(" ",200)),601,200)))),TRIM(LEFT(TRIM(MID(SUBSTITUTE(Variables!$F$39,";",REPT(" ",200)),601,200)),FIND("=",TRIM(MID(SUBSTITUTE(Variables!$F$39,";",REPT(" ",200)),601,200)))-1)),TRIM(TRIM(MID(SUBSTITUTE(Variables!$F$39,";",REPT(" ",200)),601,200)))))</f>
        <v/>
      </c>
      <c r="AG38">
        <f>""&amp;IF(AC38="","",IF(""="","",", ")&amp;AC38)&amp;IF(AD38="","",IF(""&amp;IF(AC38="","",IF(""="","",", ")&amp;AC38)="","",", ")&amp;AD38)&amp;IF(AE38="","",IF(""&amp;IF(AC38="","",IF(""="","",", ")&amp;AC38)&amp;IF(AD38="","",IF(""&amp;IF(AC38="","",IF(""="","",", ")&amp;AC38)="","",", ")&amp;AD38)="","",", ")&amp;AE38)&amp;IF(AF38="","",IF(""&amp;IF(AC38="","",IF(""="","",", ")&amp;AC38)&amp;IF(AD38="","",IF(""&amp;IF(AC38="","",IF(""="","",", ")&amp;AC38)="","",", ")&amp;AD38)&amp;IF(AE38="","",IF(""&amp;IF(AC38="","",IF(""="","",", ")&amp;AC38)&amp;IF(AD38="","",IF(""&amp;IF(AC38="","",IF(""="","",", ")&amp;AC38)="","",", ")&amp;AD38)="","",", ")&amp;AE38)="","",", ")&amp;AF38)</f>
        <v/>
      </c>
      <c r="AH38">
        <f>""&amp;IF(AC38="","",IF(""="","",", ")&amp;AC38)&amp;IF(AD38="","",IF(""&amp;IF(AC38="","",IF(""="","",", ")&amp;AC38)="","",", ")&amp;AD38)&amp;IF(AE38="","",IF(""&amp;IF(AC38="","",IF(""="","",", ")&amp;AC38)&amp;IF(AD38="","",IF(""&amp;IF(AC38="","",IF(""="","",", ")&amp;AC38)="","",", ")&amp;AD38)="","",", ")&amp;AE38)&amp;IF(AF38="","",IF(""&amp;IF(AC38="","",IF(""="","",", ")&amp;AC38)&amp;IF(AD38="","",IF(""&amp;IF(AC38="","",IF(""="","",", ")&amp;AC38)="","",", ")&amp;AD38)&amp;IF(AE38="","",IF(""&amp;IF(AC38="","",IF(""="","",", ")&amp;AC38)&amp;IF(AD38="","",IF(""&amp;IF(AC38="","",IF(""="","",", ")&amp;AC38)="","",", ")&amp;AD38)="","",", ")&amp;AE38)="","",", ")&amp;AF38)</f>
        <v/>
      </c>
      <c r="AI38">
        <f>IF(AND(B38&lt;&gt;"",N38&lt;&gt;""),""&amp;IF(""="","",", ")&amp;CHAR(34)&amp;SUBSTITUTE(N38,CHAR(34),"\"&amp;CHAR(34))&amp;CHAR(34)&amp;" = "&amp;B38,"")</f>
        <v/>
      </c>
      <c r="AJ38">
        <f>IF(AND(C38&lt;&gt;"",O38&lt;&gt;""),AI38&amp;IF(AI38="","",", ")&amp;CHAR(34)&amp;SUBSTITUTE(O38,CHAR(34),"\"&amp;CHAR(34))&amp;CHAR(34)&amp;" = "&amp;C38,AI38)</f>
        <v/>
      </c>
      <c r="AK38">
        <f>IF(AND(D38&lt;&gt;"",P38&lt;&gt;""),AJ38&amp;IF(AJ38="","",", ")&amp;CHAR(34)&amp;SUBSTITUTE(P38,CHAR(34),"\"&amp;CHAR(34))&amp;CHAR(34)&amp;" = "&amp;D38,AJ38)</f>
        <v/>
      </c>
      <c r="AL38">
        <f>IF(AND(E38&lt;&gt;"",Q38&lt;&gt;""),AK38&amp;IF(AK38="","",", ")&amp;CHAR(34)&amp;SUBSTITUTE(Q38,CHAR(34),"\"&amp;CHAR(34))&amp;CHAR(34)&amp;" = "&amp;E38,AK38)</f>
        <v/>
      </c>
      <c r="AM38">
        <f>IF(AND(F38&lt;&gt;"",R38&lt;&gt;""),AL38&amp;IF(AL38="","",", ")&amp;CHAR(34)&amp;SUBSTITUTE(R38,CHAR(34),"\"&amp;CHAR(34))&amp;CHAR(34)&amp;" = "&amp;F38,AL38)</f>
        <v/>
      </c>
      <c r="AN38">
        <f>IF(AND(G38&lt;&gt;"",S38&lt;&gt;""),AM38&amp;IF(AM38="","",", ")&amp;CHAR(34)&amp;SUBSTITUTE(S38,CHAR(34),"\"&amp;CHAR(34))&amp;CHAR(34)&amp;" = "&amp;G38,AM38)</f>
        <v/>
      </c>
      <c r="AO38">
        <f>IF(AND(H38&lt;&gt;"",T38&lt;&gt;""),AN38&amp;IF(AN38="","",", ")&amp;CHAR(34)&amp;SUBSTITUTE(T38,CHAR(34),"\"&amp;CHAR(34))&amp;CHAR(34)&amp;" = "&amp;H38,AN38)</f>
        <v/>
      </c>
      <c r="AP38">
        <f>IF(AND(I38&lt;&gt;"",U38&lt;&gt;""),AO38&amp;IF(AO38="","",", ")&amp;CHAR(34)&amp;SUBSTITUTE(U38,CHAR(34),"\"&amp;CHAR(34))&amp;CHAR(34)&amp;" = "&amp;I38,AO38)</f>
        <v/>
      </c>
      <c r="AQ38">
        <f>IF(AND(J38&lt;&gt;"",V38&lt;&gt;""),AP38&amp;IF(AP38="","",", ")&amp;CHAR(34)&amp;SUBSTITUTE(V38,CHAR(34),"\"&amp;CHAR(34))&amp;CHAR(34)&amp;" = "&amp;J38,AP38)</f>
        <v/>
      </c>
      <c r="AR38">
        <f>IF(AND(K38&lt;&gt;"",W38&lt;&gt;""),AQ38&amp;IF(AQ38="","",", ")&amp;CHAR(34)&amp;SUBSTITUTE(W38,CHAR(34),"\"&amp;CHAR(34))&amp;CHAR(34)&amp;" = "&amp;K38,AQ38)</f>
        <v/>
      </c>
      <c r="AS38">
        <f>IF(AND(L38&lt;&gt;"",X38&lt;&gt;""),AR38&amp;IF(AR38="","",", ")&amp;CHAR(34)&amp;SUBSTITUTE(X38,CHAR(34),"\"&amp;CHAR(34))&amp;CHAR(34)&amp;" = "&amp;L38,AR38)</f>
        <v/>
      </c>
      <c r="AT38">
        <f>IF(AND(M38&lt;&gt;"",Y38&lt;&gt;""),AS38&amp;IF(AS38="","",", ")&amp;CHAR(34)&amp;SUBSTITUTE(Y38,CHAR(34),"\"&amp;CHAR(34))&amp;CHAR(34)&amp;" = "&amp;M38,AS38)</f>
        <v/>
      </c>
      <c r="AU38">
        <f>IF(AND(B38&lt;&gt;"",N38&lt;&gt;""),""&amp;IF(""="",""," ")&amp;B38&amp;" "&amp;CHAR(34)&amp;SUBSTITUTE(N38,CHAR(34),CHAR(34)&amp;CHAR(34))&amp;CHAR(34),"")</f>
        <v/>
      </c>
      <c r="AV38">
        <f>IF(AND(C38&lt;&gt;"",O38&lt;&gt;""),AU38&amp;IF(AU38="",""," ")&amp;C38&amp;" "&amp;CHAR(34)&amp;SUBSTITUTE(O38,CHAR(34),CHAR(34)&amp;CHAR(34))&amp;CHAR(34),AU38)</f>
        <v/>
      </c>
      <c r="AW38">
        <f>IF(AND(D38&lt;&gt;"",P38&lt;&gt;""),AV38&amp;IF(AV38="",""," ")&amp;D38&amp;" "&amp;CHAR(34)&amp;SUBSTITUTE(P38,CHAR(34),CHAR(34)&amp;CHAR(34))&amp;CHAR(34),AV38)</f>
        <v/>
      </c>
      <c r="AX38">
        <f>IF(AND(E38&lt;&gt;"",Q38&lt;&gt;""),AW38&amp;IF(AW38="",""," ")&amp;E38&amp;" "&amp;CHAR(34)&amp;SUBSTITUTE(Q38,CHAR(34),CHAR(34)&amp;CHAR(34))&amp;CHAR(34),AW38)</f>
        <v/>
      </c>
      <c r="AY38">
        <f>IF(AND(F38&lt;&gt;"",R38&lt;&gt;""),AX38&amp;IF(AX38="",""," ")&amp;F38&amp;" "&amp;CHAR(34)&amp;SUBSTITUTE(R38,CHAR(34),CHAR(34)&amp;CHAR(34))&amp;CHAR(34),AX38)</f>
        <v/>
      </c>
      <c r="AZ38">
        <f>IF(AND(G38&lt;&gt;"",S38&lt;&gt;""),AY38&amp;IF(AY38="",""," ")&amp;G38&amp;" "&amp;CHAR(34)&amp;SUBSTITUTE(S38,CHAR(34),CHAR(34)&amp;CHAR(34))&amp;CHAR(34),AY38)</f>
        <v/>
      </c>
      <c r="BA38">
        <f>IF(AND(H38&lt;&gt;"",T38&lt;&gt;""),AZ38&amp;IF(AZ38="",""," ")&amp;H38&amp;" "&amp;CHAR(34)&amp;SUBSTITUTE(T38,CHAR(34),CHAR(34)&amp;CHAR(34))&amp;CHAR(34),AZ38)</f>
        <v/>
      </c>
      <c r="BB38">
        <f>IF(AND(I38&lt;&gt;"",U38&lt;&gt;""),BA38&amp;IF(BA38="",""," ")&amp;I38&amp;" "&amp;CHAR(34)&amp;SUBSTITUTE(U38,CHAR(34),CHAR(34)&amp;CHAR(34))&amp;CHAR(34),BA38)</f>
        <v/>
      </c>
      <c r="BC38">
        <f>IF(AND(J38&lt;&gt;"",V38&lt;&gt;""),BB38&amp;IF(BB38="",""," ")&amp;J38&amp;" "&amp;CHAR(34)&amp;SUBSTITUTE(V38,CHAR(34),CHAR(34)&amp;CHAR(34))&amp;CHAR(34),BB38)</f>
        <v/>
      </c>
      <c r="BD38">
        <f>IF(AND(K38&lt;&gt;"",W38&lt;&gt;""),BC38&amp;IF(BC38="",""," ")&amp;K38&amp;" "&amp;CHAR(34)&amp;SUBSTITUTE(W38,CHAR(34),CHAR(34)&amp;CHAR(34))&amp;CHAR(34),BC38)</f>
        <v/>
      </c>
      <c r="BE38">
        <f>IF(AND(L38&lt;&gt;"",X38&lt;&gt;""),BD38&amp;IF(BD38="",""," ")&amp;L38&amp;" "&amp;CHAR(34)&amp;SUBSTITUTE(X38,CHAR(34),CHAR(34)&amp;CHAR(34))&amp;CHAR(34),BD38)</f>
        <v/>
      </c>
      <c r="BF38">
        <f>IF(AND(M38&lt;&gt;"",Y38&lt;&gt;""),BE38&amp;IF(BE38="",""," ")&amp;M38&amp;" "&amp;CHAR(34)&amp;SUBSTITUTE(Y38,CHAR(34),CHAR(34)&amp;CHAR(34))&amp;CHAR(34),BE38)</f>
        <v/>
      </c>
    </row>
    <row r="39" spans="1:58">
      <c r="A39">
        <f>IF(Variables!$A$40="","",Variables!$A$40)</f>
        <v/>
      </c>
      <c r="B39">
        <f>IF(Variables!$E$40="","",IF(ISNUMBER(FIND("=",TRIM(MID(SUBSTITUTE(Variables!$E$40,";",REPT(" ",200)),1,200)))),TRIM(LEFT(TRIM(MID(SUBSTITUTE(Variables!$E$40,";",REPT(" ",200)),1,200)),FIND("=",TRIM(MID(SUBSTITUTE(Variables!$E$40,";",REPT(" ",200)),1,200)))-1)),TRIM(TRIM(MID(SUBSTITUTE(Variables!$E$40,";",REPT(" ",200)),1,200)))))</f>
        <v/>
      </c>
      <c r="C39">
        <f>IF(Variables!$E$40="","",IF(ISNUMBER(FIND("=",TRIM(MID(SUBSTITUTE(Variables!$E$40,";",REPT(" ",200)),201,200)))),TRIM(LEFT(TRIM(MID(SUBSTITUTE(Variables!$E$40,";",REPT(" ",200)),201,200)),FIND("=",TRIM(MID(SUBSTITUTE(Variables!$E$40,";",REPT(" ",200)),201,200)))-1)),TRIM(TRIM(MID(SUBSTITUTE(Variables!$E$40,";",REPT(" ",200)),201,200)))))</f>
        <v/>
      </c>
      <c r="D39">
        <f>IF(Variables!$E$40="","",IF(ISNUMBER(FIND("=",TRIM(MID(SUBSTITUTE(Variables!$E$40,";",REPT(" ",200)),401,200)))),TRIM(LEFT(TRIM(MID(SUBSTITUTE(Variables!$E$40,";",REPT(" ",200)),401,200)),FIND("=",TRIM(MID(SUBSTITUTE(Variables!$E$40,";",REPT(" ",200)),401,200)))-1)),TRIM(TRIM(MID(SUBSTITUTE(Variables!$E$40,";",REPT(" ",200)),401,200)))))</f>
        <v/>
      </c>
      <c r="E39">
        <f>IF(Variables!$E$40="","",IF(ISNUMBER(FIND("=",TRIM(MID(SUBSTITUTE(Variables!$E$40,";",REPT(" ",200)),601,200)))),TRIM(LEFT(TRIM(MID(SUBSTITUTE(Variables!$E$40,";",REPT(" ",200)),601,200)),FIND("=",TRIM(MID(SUBSTITUTE(Variables!$E$40,";",REPT(" ",200)),601,200)))-1)),TRIM(TRIM(MID(SUBSTITUTE(Variables!$E$40,";",REPT(" ",200)),601,200)))))</f>
        <v/>
      </c>
      <c r="F39">
        <f>IF(Variables!$E$40="","",IF(ISNUMBER(FIND("=",TRIM(MID(SUBSTITUTE(Variables!$E$40,";",REPT(" ",200)),801,200)))),TRIM(LEFT(TRIM(MID(SUBSTITUTE(Variables!$E$40,";",REPT(" ",200)),801,200)),FIND("=",TRIM(MID(SUBSTITUTE(Variables!$E$40,";",REPT(" ",200)),801,200)))-1)),TRIM(TRIM(MID(SUBSTITUTE(Variables!$E$40,";",REPT(" ",200)),801,200)))))</f>
        <v/>
      </c>
      <c r="G39">
        <f>IF(Variables!$E$40="","",IF(ISNUMBER(FIND("=",TRIM(MID(SUBSTITUTE(Variables!$E$40,";",REPT(" ",200)),1001,200)))),TRIM(LEFT(TRIM(MID(SUBSTITUTE(Variables!$E$40,";",REPT(" ",200)),1001,200)),FIND("=",TRIM(MID(SUBSTITUTE(Variables!$E$40,";",REPT(" ",200)),1001,200)))-1)),TRIM(TRIM(MID(SUBSTITUTE(Variables!$E$40,";",REPT(" ",200)),1001,200)))))</f>
        <v/>
      </c>
      <c r="H39">
        <f>IF(Variables!$E$40="","",IF(ISNUMBER(FIND("=",TRIM(MID(SUBSTITUTE(Variables!$E$40,";",REPT(" ",200)),1201,200)))),TRIM(LEFT(TRIM(MID(SUBSTITUTE(Variables!$E$40,";",REPT(" ",200)),1201,200)),FIND("=",TRIM(MID(SUBSTITUTE(Variables!$E$40,";",REPT(" ",200)),1201,200)))-1)),TRIM(TRIM(MID(SUBSTITUTE(Variables!$E$40,";",REPT(" ",200)),1201,200)))))</f>
        <v/>
      </c>
      <c r="I39">
        <f>IF(Variables!$E$40="","",IF(ISNUMBER(FIND("=",TRIM(MID(SUBSTITUTE(Variables!$E$40,";",REPT(" ",200)),1401,200)))),TRIM(LEFT(TRIM(MID(SUBSTITUTE(Variables!$E$40,";",REPT(" ",200)),1401,200)),FIND("=",TRIM(MID(SUBSTITUTE(Variables!$E$40,";",REPT(" ",200)),1401,200)))-1)),TRIM(TRIM(MID(SUBSTITUTE(Variables!$E$40,";",REPT(" ",200)),1401,200)))))</f>
        <v/>
      </c>
      <c r="J39">
        <f>IF(Variables!$E$40="","",IF(ISNUMBER(FIND("=",TRIM(MID(SUBSTITUTE(Variables!$E$40,";",REPT(" ",200)),1601,200)))),TRIM(LEFT(TRIM(MID(SUBSTITUTE(Variables!$E$40,";",REPT(" ",200)),1601,200)),FIND("=",TRIM(MID(SUBSTITUTE(Variables!$E$40,";",REPT(" ",200)),1601,200)))-1)),TRIM(TRIM(MID(SUBSTITUTE(Variables!$E$40,";",REPT(" ",200)),1601,200)))))</f>
        <v/>
      </c>
      <c r="K39">
        <f>IF(Variables!$E$40="","",IF(ISNUMBER(FIND("=",TRIM(MID(SUBSTITUTE(Variables!$E$40,";",REPT(" ",200)),1801,200)))),TRIM(LEFT(TRIM(MID(SUBSTITUTE(Variables!$E$40,";",REPT(" ",200)),1801,200)),FIND("=",TRIM(MID(SUBSTITUTE(Variables!$E$40,";",REPT(" ",200)),1801,200)))-1)),TRIM(TRIM(MID(SUBSTITUTE(Variables!$E$40,";",REPT(" ",200)),1801,200)))))</f>
        <v/>
      </c>
      <c r="L39">
        <f>IF(Variables!$E$40="","",IF(ISNUMBER(FIND("=",TRIM(MID(SUBSTITUTE(Variables!$E$40,";",REPT(" ",200)),2001,200)))),TRIM(LEFT(TRIM(MID(SUBSTITUTE(Variables!$E$40,";",REPT(" ",200)),2001,200)),FIND("=",TRIM(MID(SUBSTITUTE(Variables!$E$40,";",REPT(" ",200)),2001,200)))-1)),TRIM(TRIM(MID(SUBSTITUTE(Variables!$E$40,";",REPT(" ",200)),2001,200)))))</f>
        <v/>
      </c>
      <c r="M39">
        <f>IF(Variables!$E$40="","",IF(ISNUMBER(FIND("=",TRIM(MID(SUBSTITUTE(Variables!$E$40,";",REPT(" ",200)),2201,200)))),TRIM(LEFT(TRIM(MID(SUBSTITUTE(Variables!$E$40,";",REPT(" ",200)),2201,200)),FIND("=",TRIM(MID(SUBSTITUTE(Variables!$E$40,";",REPT(" ",200)),2201,200)))-1)),TRIM(TRIM(MID(SUBSTITUTE(Variables!$E$40,";",REPT(" ",200)),2201,200)))))</f>
        <v/>
      </c>
      <c r="N39">
        <f>IF(Variables!$E$40="","",IF(ISNUMBER(FIND("=",TRIM(MID(SUBSTITUTE(Variables!$E$40,";",REPT(" ",200)),1,200)))),TRIM(MID(TRIM(MID(SUBSTITUTE(Variables!$E$40,";",REPT(" ",200)),1,200)),FIND("=",TRIM(MID(SUBSTITUTE(Variables!$E$40,";",REPT(" ",200)),1,200)))+1,200)),""))</f>
        <v/>
      </c>
      <c r="O39">
        <f>IF(Variables!$E$40="","",IF(ISNUMBER(FIND("=",TRIM(MID(SUBSTITUTE(Variables!$E$40,";",REPT(" ",200)),201,200)))),TRIM(MID(TRIM(MID(SUBSTITUTE(Variables!$E$40,";",REPT(" ",200)),201,200)),FIND("=",TRIM(MID(SUBSTITUTE(Variables!$E$40,";",REPT(" ",200)),201,200)))+1,200)),""))</f>
        <v/>
      </c>
      <c r="P39">
        <f>IF(Variables!$E$40="","",IF(ISNUMBER(FIND("=",TRIM(MID(SUBSTITUTE(Variables!$E$40,";",REPT(" ",200)),401,200)))),TRIM(MID(TRIM(MID(SUBSTITUTE(Variables!$E$40,";",REPT(" ",200)),401,200)),FIND("=",TRIM(MID(SUBSTITUTE(Variables!$E$40,";",REPT(" ",200)),401,200)))+1,200)),""))</f>
        <v/>
      </c>
      <c r="Q39">
        <f>IF(Variables!$E$40="","",IF(ISNUMBER(FIND("=",TRIM(MID(SUBSTITUTE(Variables!$E$40,";",REPT(" ",200)),601,200)))),TRIM(MID(TRIM(MID(SUBSTITUTE(Variables!$E$40,";",REPT(" ",200)),601,200)),FIND("=",TRIM(MID(SUBSTITUTE(Variables!$E$40,";",REPT(" ",200)),601,200)))+1,200)),""))</f>
        <v/>
      </c>
      <c r="R39">
        <f>IF(Variables!$E$40="","",IF(ISNUMBER(FIND("=",TRIM(MID(SUBSTITUTE(Variables!$E$40,";",REPT(" ",200)),801,200)))),TRIM(MID(TRIM(MID(SUBSTITUTE(Variables!$E$40,";",REPT(" ",200)),801,200)),FIND("=",TRIM(MID(SUBSTITUTE(Variables!$E$40,";",REPT(" ",200)),801,200)))+1,200)),""))</f>
        <v/>
      </c>
      <c r="S39">
        <f>IF(Variables!$E$40="","",IF(ISNUMBER(FIND("=",TRIM(MID(SUBSTITUTE(Variables!$E$40,";",REPT(" ",200)),1001,200)))),TRIM(MID(TRIM(MID(SUBSTITUTE(Variables!$E$40,";",REPT(" ",200)),1001,200)),FIND("=",TRIM(MID(SUBSTITUTE(Variables!$E$40,";",REPT(" ",200)),1001,200)))+1,200)),""))</f>
        <v/>
      </c>
      <c r="T39">
        <f>IF(Variables!$E$40="","",IF(ISNUMBER(FIND("=",TRIM(MID(SUBSTITUTE(Variables!$E$40,";",REPT(" ",200)),1201,200)))),TRIM(MID(TRIM(MID(SUBSTITUTE(Variables!$E$40,";",REPT(" ",200)),1201,200)),FIND("=",TRIM(MID(SUBSTITUTE(Variables!$E$40,";",REPT(" ",200)),1201,200)))+1,200)),""))</f>
        <v/>
      </c>
      <c r="U39">
        <f>IF(Variables!$E$40="","",IF(ISNUMBER(FIND("=",TRIM(MID(SUBSTITUTE(Variables!$E$40,";",REPT(" ",200)),1401,200)))),TRIM(MID(TRIM(MID(SUBSTITUTE(Variables!$E$40,";",REPT(" ",200)),1401,200)),FIND("=",TRIM(MID(SUBSTITUTE(Variables!$E$40,";",REPT(" ",200)),1401,200)))+1,200)),""))</f>
        <v/>
      </c>
      <c r="V39">
        <f>IF(Variables!$E$40="","",IF(ISNUMBER(FIND("=",TRIM(MID(SUBSTITUTE(Variables!$E$40,";",REPT(" ",200)),1601,200)))),TRIM(MID(TRIM(MID(SUBSTITUTE(Variables!$E$40,";",REPT(" ",200)),1601,200)),FIND("=",TRIM(MID(SUBSTITUTE(Variables!$E$40,";",REPT(" ",200)),1601,200)))+1,200)),""))</f>
        <v/>
      </c>
      <c r="W39">
        <f>IF(Variables!$E$40="","",IF(ISNUMBER(FIND("=",TRIM(MID(SUBSTITUTE(Variables!$E$40,";",REPT(" ",200)),1801,200)))),TRIM(MID(TRIM(MID(SUBSTITUTE(Variables!$E$40,";",REPT(" ",200)),1801,200)),FIND("=",TRIM(MID(SUBSTITUTE(Variables!$E$40,";",REPT(" ",200)),1801,200)))+1,200)),""))</f>
        <v/>
      </c>
      <c r="X39">
        <f>IF(Variables!$E$40="","",IF(ISNUMBER(FIND("=",TRIM(MID(SUBSTITUTE(Variables!$E$40,";",REPT(" ",200)),2001,200)))),TRIM(MID(TRIM(MID(SUBSTITUTE(Variables!$E$40,";",REPT(" ",200)),2001,200)),FIND("=",TRIM(MID(SUBSTITUTE(Variables!$E$40,";",REPT(" ",200)),2001,200)))+1,200)),""))</f>
        <v/>
      </c>
      <c r="Y39">
        <f>IF(Variables!$E$40="","",IF(ISNUMBER(FIND("=",TRIM(MID(SUBSTITUTE(Variables!$E$40,";",REPT(" ",200)),2201,200)))),TRIM(MID(TRIM(MID(SUBSTITUTE(Variables!$E$40,";",REPT(" ",200)),2201,200)),FIND("=",TRIM(MID(SUBSTITUTE(Variables!$E$40,";",REPT(" ",200)),2201,200)))+1,200)),""))</f>
        <v/>
      </c>
      <c r="Z39">
        <f>--AND(B39&lt;&gt;"",N39&lt;&gt;"")+--AND(C39&lt;&gt;"",O39&lt;&gt;"")+--AND(D39&lt;&gt;"",P39&lt;&gt;"")+--AND(E39&lt;&gt;"",Q39&lt;&gt;"")+--AND(F39&lt;&gt;"",R39&lt;&gt;"")+--AND(G39&lt;&gt;"",S39&lt;&gt;"")+--AND(H39&lt;&gt;"",T39&lt;&gt;"")+--AND(I39&lt;&gt;"",U39&lt;&gt;"")+--AND(J39&lt;&gt;"",V39&lt;&gt;"")+--AND(K39&lt;&gt;"",W39&lt;&gt;"")+--AND(L39&lt;&gt;"",X39&lt;&gt;"")+--AND(M39&lt;&gt;"",Y39&lt;&gt;"")</f>
        <v>0.0</v>
      </c>
      <c r="AA39">
        <f>AT39</f>
        <v/>
      </c>
      <c r="AB39">
        <f>BF39</f>
        <v/>
      </c>
      <c r="AC39">
        <f>IF(Variables!$F$40="","",IF(ISNUMBER(FIND("=",TRIM(MID(SUBSTITUTE(Variables!$F$40,";",REPT(" ",200)),1,200)))),TRIM(LEFT(TRIM(MID(SUBSTITUTE(Variables!$F$40,";",REPT(" ",200)),1,200)),FIND("=",TRIM(MID(SUBSTITUTE(Variables!$F$40,";",REPT(" ",200)),1,200)))-1)),TRIM(TRIM(MID(SUBSTITUTE(Variables!$F$40,";",REPT(" ",200)),1,200)))))</f>
        <v/>
      </c>
      <c r="AD39">
        <f>IF(Variables!$F$40="","",IF(ISNUMBER(FIND("=",TRIM(MID(SUBSTITUTE(Variables!$F$40,";",REPT(" ",200)),201,200)))),TRIM(LEFT(TRIM(MID(SUBSTITUTE(Variables!$F$40,";",REPT(" ",200)),201,200)),FIND("=",TRIM(MID(SUBSTITUTE(Variables!$F$40,";",REPT(" ",200)),201,200)))-1)),TRIM(TRIM(MID(SUBSTITUTE(Variables!$F$40,";",REPT(" ",200)),201,200)))))</f>
        <v/>
      </c>
      <c r="AE39">
        <f>IF(Variables!$F$40="","",IF(ISNUMBER(FIND("=",TRIM(MID(SUBSTITUTE(Variables!$F$40,";",REPT(" ",200)),401,200)))),TRIM(LEFT(TRIM(MID(SUBSTITUTE(Variables!$F$40,";",REPT(" ",200)),401,200)),FIND("=",TRIM(MID(SUBSTITUTE(Variables!$F$40,";",REPT(" ",200)),401,200)))-1)),TRIM(TRIM(MID(SUBSTITUTE(Variables!$F$40,";",REPT(" ",200)),401,200)))))</f>
        <v/>
      </c>
      <c r="AF39">
        <f>IF(Variables!$F$40="","",IF(ISNUMBER(FIND("=",TRIM(MID(SUBSTITUTE(Variables!$F$40,";",REPT(" ",200)),601,200)))),TRIM(LEFT(TRIM(MID(SUBSTITUTE(Variables!$F$40,";",REPT(" ",200)),601,200)),FIND("=",TRIM(MID(SUBSTITUTE(Variables!$F$40,";",REPT(" ",200)),601,200)))-1)),TRIM(TRIM(MID(SUBSTITUTE(Variables!$F$40,";",REPT(" ",200)),601,200)))))</f>
        <v/>
      </c>
      <c r="AG39">
        <f>""&amp;IF(AC39="","",IF(""="","",", ")&amp;AC39)&amp;IF(AD39="","",IF(""&amp;IF(AC39="","",IF(""="","",", ")&amp;AC39)="","",", ")&amp;AD39)&amp;IF(AE39="","",IF(""&amp;IF(AC39="","",IF(""="","",", ")&amp;AC39)&amp;IF(AD39="","",IF(""&amp;IF(AC39="","",IF(""="","",", ")&amp;AC39)="","",", ")&amp;AD39)="","",", ")&amp;AE39)&amp;IF(AF39="","",IF(""&amp;IF(AC39="","",IF(""="","",", ")&amp;AC39)&amp;IF(AD39="","",IF(""&amp;IF(AC39="","",IF(""="","",", ")&amp;AC39)="","",", ")&amp;AD39)&amp;IF(AE39="","",IF(""&amp;IF(AC39="","",IF(""="","",", ")&amp;AC39)&amp;IF(AD39="","",IF(""&amp;IF(AC39="","",IF(""="","",", ")&amp;AC39)="","",", ")&amp;AD39)="","",", ")&amp;AE39)="","",", ")&amp;AF39)</f>
        <v/>
      </c>
      <c r="AH39">
        <f>""&amp;IF(AC39="","",IF(""="","",", ")&amp;AC39)&amp;IF(AD39="","",IF(""&amp;IF(AC39="","",IF(""="","",", ")&amp;AC39)="","",", ")&amp;AD39)&amp;IF(AE39="","",IF(""&amp;IF(AC39="","",IF(""="","",", ")&amp;AC39)&amp;IF(AD39="","",IF(""&amp;IF(AC39="","",IF(""="","",", ")&amp;AC39)="","",", ")&amp;AD39)="","",", ")&amp;AE39)&amp;IF(AF39="","",IF(""&amp;IF(AC39="","",IF(""="","",", ")&amp;AC39)&amp;IF(AD39="","",IF(""&amp;IF(AC39="","",IF(""="","",", ")&amp;AC39)="","",", ")&amp;AD39)&amp;IF(AE39="","",IF(""&amp;IF(AC39="","",IF(""="","",", ")&amp;AC39)&amp;IF(AD39="","",IF(""&amp;IF(AC39="","",IF(""="","",", ")&amp;AC39)="","",", ")&amp;AD39)="","",", ")&amp;AE39)="","",", ")&amp;AF39)</f>
        <v/>
      </c>
      <c r="AI39">
        <f>IF(AND(B39&lt;&gt;"",N39&lt;&gt;""),""&amp;IF(""="","",", ")&amp;CHAR(34)&amp;SUBSTITUTE(N39,CHAR(34),"\"&amp;CHAR(34))&amp;CHAR(34)&amp;" = "&amp;B39,"")</f>
        <v/>
      </c>
      <c r="AJ39">
        <f>IF(AND(C39&lt;&gt;"",O39&lt;&gt;""),AI39&amp;IF(AI39="","",", ")&amp;CHAR(34)&amp;SUBSTITUTE(O39,CHAR(34),"\"&amp;CHAR(34))&amp;CHAR(34)&amp;" = "&amp;C39,AI39)</f>
        <v/>
      </c>
      <c r="AK39">
        <f>IF(AND(D39&lt;&gt;"",P39&lt;&gt;""),AJ39&amp;IF(AJ39="","",", ")&amp;CHAR(34)&amp;SUBSTITUTE(P39,CHAR(34),"\"&amp;CHAR(34))&amp;CHAR(34)&amp;" = "&amp;D39,AJ39)</f>
        <v/>
      </c>
      <c r="AL39">
        <f>IF(AND(E39&lt;&gt;"",Q39&lt;&gt;""),AK39&amp;IF(AK39="","",", ")&amp;CHAR(34)&amp;SUBSTITUTE(Q39,CHAR(34),"\"&amp;CHAR(34))&amp;CHAR(34)&amp;" = "&amp;E39,AK39)</f>
        <v/>
      </c>
      <c r="AM39">
        <f>IF(AND(F39&lt;&gt;"",R39&lt;&gt;""),AL39&amp;IF(AL39="","",", ")&amp;CHAR(34)&amp;SUBSTITUTE(R39,CHAR(34),"\"&amp;CHAR(34))&amp;CHAR(34)&amp;" = "&amp;F39,AL39)</f>
        <v/>
      </c>
      <c r="AN39">
        <f>IF(AND(G39&lt;&gt;"",S39&lt;&gt;""),AM39&amp;IF(AM39="","",", ")&amp;CHAR(34)&amp;SUBSTITUTE(S39,CHAR(34),"\"&amp;CHAR(34))&amp;CHAR(34)&amp;" = "&amp;G39,AM39)</f>
        <v/>
      </c>
      <c r="AO39">
        <f>IF(AND(H39&lt;&gt;"",T39&lt;&gt;""),AN39&amp;IF(AN39="","",", ")&amp;CHAR(34)&amp;SUBSTITUTE(T39,CHAR(34),"\"&amp;CHAR(34))&amp;CHAR(34)&amp;" = "&amp;H39,AN39)</f>
        <v/>
      </c>
      <c r="AP39">
        <f>IF(AND(I39&lt;&gt;"",U39&lt;&gt;""),AO39&amp;IF(AO39="","",", ")&amp;CHAR(34)&amp;SUBSTITUTE(U39,CHAR(34),"\"&amp;CHAR(34))&amp;CHAR(34)&amp;" = "&amp;I39,AO39)</f>
        <v/>
      </c>
      <c r="AQ39">
        <f>IF(AND(J39&lt;&gt;"",V39&lt;&gt;""),AP39&amp;IF(AP39="","",", ")&amp;CHAR(34)&amp;SUBSTITUTE(V39,CHAR(34),"\"&amp;CHAR(34))&amp;CHAR(34)&amp;" = "&amp;J39,AP39)</f>
        <v/>
      </c>
      <c r="AR39">
        <f>IF(AND(K39&lt;&gt;"",W39&lt;&gt;""),AQ39&amp;IF(AQ39="","",", ")&amp;CHAR(34)&amp;SUBSTITUTE(W39,CHAR(34),"\"&amp;CHAR(34))&amp;CHAR(34)&amp;" = "&amp;K39,AQ39)</f>
        <v/>
      </c>
      <c r="AS39">
        <f>IF(AND(L39&lt;&gt;"",X39&lt;&gt;""),AR39&amp;IF(AR39="","",", ")&amp;CHAR(34)&amp;SUBSTITUTE(X39,CHAR(34),"\"&amp;CHAR(34))&amp;CHAR(34)&amp;" = "&amp;L39,AR39)</f>
        <v/>
      </c>
      <c r="AT39">
        <f>IF(AND(M39&lt;&gt;"",Y39&lt;&gt;""),AS39&amp;IF(AS39="","",", ")&amp;CHAR(34)&amp;SUBSTITUTE(Y39,CHAR(34),"\"&amp;CHAR(34))&amp;CHAR(34)&amp;" = "&amp;M39,AS39)</f>
        <v/>
      </c>
      <c r="AU39">
        <f>IF(AND(B39&lt;&gt;"",N39&lt;&gt;""),""&amp;IF(""="",""," ")&amp;B39&amp;" "&amp;CHAR(34)&amp;SUBSTITUTE(N39,CHAR(34),CHAR(34)&amp;CHAR(34))&amp;CHAR(34),"")</f>
        <v/>
      </c>
      <c r="AV39">
        <f>IF(AND(C39&lt;&gt;"",O39&lt;&gt;""),AU39&amp;IF(AU39="",""," ")&amp;C39&amp;" "&amp;CHAR(34)&amp;SUBSTITUTE(O39,CHAR(34),CHAR(34)&amp;CHAR(34))&amp;CHAR(34),AU39)</f>
        <v/>
      </c>
      <c r="AW39">
        <f>IF(AND(D39&lt;&gt;"",P39&lt;&gt;""),AV39&amp;IF(AV39="",""," ")&amp;D39&amp;" "&amp;CHAR(34)&amp;SUBSTITUTE(P39,CHAR(34),CHAR(34)&amp;CHAR(34))&amp;CHAR(34),AV39)</f>
        <v/>
      </c>
      <c r="AX39">
        <f>IF(AND(E39&lt;&gt;"",Q39&lt;&gt;""),AW39&amp;IF(AW39="",""," ")&amp;E39&amp;" "&amp;CHAR(34)&amp;SUBSTITUTE(Q39,CHAR(34),CHAR(34)&amp;CHAR(34))&amp;CHAR(34),AW39)</f>
        <v/>
      </c>
      <c r="AY39">
        <f>IF(AND(F39&lt;&gt;"",R39&lt;&gt;""),AX39&amp;IF(AX39="",""," ")&amp;F39&amp;" "&amp;CHAR(34)&amp;SUBSTITUTE(R39,CHAR(34),CHAR(34)&amp;CHAR(34))&amp;CHAR(34),AX39)</f>
        <v/>
      </c>
      <c r="AZ39">
        <f>IF(AND(G39&lt;&gt;"",S39&lt;&gt;""),AY39&amp;IF(AY39="",""," ")&amp;G39&amp;" "&amp;CHAR(34)&amp;SUBSTITUTE(S39,CHAR(34),CHAR(34)&amp;CHAR(34))&amp;CHAR(34),AY39)</f>
        <v/>
      </c>
      <c r="BA39">
        <f>IF(AND(H39&lt;&gt;"",T39&lt;&gt;""),AZ39&amp;IF(AZ39="",""," ")&amp;H39&amp;" "&amp;CHAR(34)&amp;SUBSTITUTE(T39,CHAR(34),CHAR(34)&amp;CHAR(34))&amp;CHAR(34),AZ39)</f>
        <v/>
      </c>
      <c r="BB39">
        <f>IF(AND(I39&lt;&gt;"",U39&lt;&gt;""),BA39&amp;IF(BA39="",""," ")&amp;I39&amp;" "&amp;CHAR(34)&amp;SUBSTITUTE(U39,CHAR(34),CHAR(34)&amp;CHAR(34))&amp;CHAR(34),BA39)</f>
        <v/>
      </c>
      <c r="BC39">
        <f>IF(AND(J39&lt;&gt;"",V39&lt;&gt;""),BB39&amp;IF(BB39="",""," ")&amp;J39&amp;" "&amp;CHAR(34)&amp;SUBSTITUTE(V39,CHAR(34),CHAR(34)&amp;CHAR(34))&amp;CHAR(34),BB39)</f>
        <v/>
      </c>
      <c r="BD39">
        <f>IF(AND(K39&lt;&gt;"",W39&lt;&gt;""),BC39&amp;IF(BC39="",""," ")&amp;K39&amp;" "&amp;CHAR(34)&amp;SUBSTITUTE(W39,CHAR(34),CHAR(34)&amp;CHAR(34))&amp;CHAR(34),BC39)</f>
        <v/>
      </c>
      <c r="BE39">
        <f>IF(AND(L39&lt;&gt;"",X39&lt;&gt;""),BD39&amp;IF(BD39="",""," ")&amp;L39&amp;" "&amp;CHAR(34)&amp;SUBSTITUTE(X39,CHAR(34),CHAR(34)&amp;CHAR(34))&amp;CHAR(34),BD39)</f>
        <v/>
      </c>
      <c r="BF39">
        <f>IF(AND(M39&lt;&gt;"",Y39&lt;&gt;""),BE39&amp;IF(BE39="",""," ")&amp;M39&amp;" "&amp;CHAR(34)&amp;SUBSTITUTE(Y39,CHAR(34),CHAR(34)&amp;CHAR(34))&amp;CHAR(34),BE39)</f>
        <v/>
      </c>
    </row>
    <row r="40" spans="1:58">
      <c r="A40">
        <f>IF(Variables!$A$41="","",Variables!$A$41)</f>
        <v/>
      </c>
      <c r="B40">
        <f>IF(Variables!$E$41="","",IF(ISNUMBER(FIND("=",TRIM(MID(SUBSTITUTE(Variables!$E$41,";",REPT(" ",200)),1,200)))),TRIM(LEFT(TRIM(MID(SUBSTITUTE(Variables!$E$41,";",REPT(" ",200)),1,200)),FIND("=",TRIM(MID(SUBSTITUTE(Variables!$E$41,";",REPT(" ",200)),1,200)))-1)),TRIM(TRIM(MID(SUBSTITUTE(Variables!$E$41,";",REPT(" ",200)),1,200)))))</f>
        <v/>
      </c>
      <c r="C40">
        <f>IF(Variables!$E$41="","",IF(ISNUMBER(FIND("=",TRIM(MID(SUBSTITUTE(Variables!$E$41,";",REPT(" ",200)),201,200)))),TRIM(LEFT(TRIM(MID(SUBSTITUTE(Variables!$E$41,";",REPT(" ",200)),201,200)),FIND("=",TRIM(MID(SUBSTITUTE(Variables!$E$41,";",REPT(" ",200)),201,200)))-1)),TRIM(TRIM(MID(SUBSTITUTE(Variables!$E$41,";",REPT(" ",200)),201,200)))))</f>
        <v/>
      </c>
      <c r="D40">
        <f>IF(Variables!$E$41="","",IF(ISNUMBER(FIND("=",TRIM(MID(SUBSTITUTE(Variables!$E$41,";",REPT(" ",200)),401,200)))),TRIM(LEFT(TRIM(MID(SUBSTITUTE(Variables!$E$41,";",REPT(" ",200)),401,200)),FIND("=",TRIM(MID(SUBSTITUTE(Variables!$E$41,";",REPT(" ",200)),401,200)))-1)),TRIM(TRIM(MID(SUBSTITUTE(Variables!$E$41,";",REPT(" ",200)),401,200)))))</f>
        <v/>
      </c>
      <c r="E40">
        <f>IF(Variables!$E$41="","",IF(ISNUMBER(FIND("=",TRIM(MID(SUBSTITUTE(Variables!$E$41,";",REPT(" ",200)),601,200)))),TRIM(LEFT(TRIM(MID(SUBSTITUTE(Variables!$E$41,";",REPT(" ",200)),601,200)),FIND("=",TRIM(MID(SUBSTITUTE(Variables!$E$41,";",REPT(" ",200)),601,200)))-1)),TRIM(TRIM(MID(SUBSTITUTE(Variables!$E$41,";",REPT(" ",200)),601,200)))))</f>
        <v/>
      </c>
      <c r="F40">
        <f>IF(Variables!$E$41="","",IF(ISNUMBER(FIND("=",TRIM(MID(SUBSTITUTE(Variables!$E$41,";",REPT(" ",200)),801,200)))),TRIM(LEFT(TRIM(MID(SUBSTITUTE(Variables!$E$41,";",REPT(" ",200)),801,200)),FIND("=",TRIM(MID(SUBSTITUTE(Variables!$E$41,";",REPT(" ",200)),801,200)))-1)),TRIM(TRIM(MID(SUBSTITUTE(Variables!$E$41,";",REPT(" ",200)),801,200)))))</f>
        <v/>
      </c>
      <c r="G40">
        <f>IF(Variables!$E$41="","",IF(ISNUMBER(FIND("=",TRIM(MID(SUBSTITUTE(Variables!$E$41,";",REPT(" ",200)),1001,200)))),TRIM(LEFT(TRIM(MID(SUBSTITUTE(Variables!$E$41,";",REPT(" ",200)),1001,200)),FIND("=",TRIM(MID(SUBSTITUTE(Variables!$E$41,";",REPT(" ",200)),1001,200)))-1)),TRIM(TRIM(MID(SUBSTITUTE(Variables!$E$41,";",REPT(" ",200)),1001,200)))))</f>
        <v/>
      </c>
      <c r="H40">
        <f>IF(Variables!$E$41="","",IF(ISNUMBER(FIND("=",TRIM(MID(SUBSTITUTE(Variables!$E$41,";",REPT(" ",200)),1201,200)))),TRIM(LEFT(TRIM(MID(SUBSTITUTE(Variables!$E$41,";",REPT(" ",200)),1201,200)),FIND("=",TRIM(MID(SUBSTITUTE(Variables!$E$41,";",REPT(" ",200)),1201,200)))-1)),TRIM(TRIM(MID(SUBSTITUTE(Variables!$E$41,";",REPT(" ",200)),1201,200)))))</f>
        <v/>
      </c>
      <c r="I40">
        <f>IF(Variables!$E$41="","",IF(ISNUMBER(FIND("=",TRIM(MID(SUBSTITUTE(Variables!$E$41,";",REPT(" ",200)),1401,200)))),TRIM(LEFT(TRIM(MID(SUBSTITUTE(Variables!$E$41,";",REPT(" ",200)),1401,200)),FIND("=",TRIM(MID(SUBSTITUTE(Variables!$E$41,";",REPT(" ",200)),1401,200)))-1)),TRIM(TRIM(MID(SUBSTITUTE(Variables!$E$41,";",REPT(" ",200)),1401,200)))))</f>
        <v/>
      </c>
      <c r="J40">
        <f>IF(Variables!$E$41="","",IF(ISNUMBER(FIND("=",TRIM(MID(SUBSTITUTE(Variables!$E$41,";",REPT(" ",200)),1601,200)))),TRIM(LEFT(TRIM(MID(SUBSTITUTE(Variables!$E$41,";",REPT(" ",200)),1601,200)),FIND("=",TRIM(MID(SUBSTITUTE(Variables!$E$41,";",REPT(" ",200)),1601,200)))-1)),TRIM(TRIM(MID(SUBSTITUTE(Variables!$E$41,";",REPT(" ",200)),1601,200)))))</f>
        <v/>
      </c>
      <c r="K40">
        <f>IF(Variables!$E$41="","",IF(ISNUMBER(FIND("=",TRIM(MID(SUBSTITUTE(Variables!$E$41,";",REPT(" ",200)),1801,200)))),TRIM(LEFT(TRIM(MID(SUBSTITUTE(Variables!$E$41,";",REPT(" ",200)),1801,200)),FIND("=",TRIM(MID(SUBSTITUTE(Variables!$E$41,";",REPT(" ",200)),1801,200)))-1)),TRIM(TRIM(MID(SUBSTITUTE(Variables!$E$41,";",REPT(" ",200)),1801,200)))))</f>
        <v/>
      </c>
      <c r="L40">
        <f>IF(Variables!$E$41="","",IF(ISNUMBER(FIND("=",TRIM(MID(SUBSTITUTE(Variables!$E$41,";",REPT(" ",200)),2001,200)))),TRIM(LEFT(TRIM(MID(SUBSTITUTE(Variables!$E$41,";",REPT(" ",200)),2001,200)),FIND("=",TRIM(MID(SUBSTITUTE(Variables!$E$41,";",REPT(" ",200)),2001,200)))-1)),TRIM(TRIM(MID(SUBSTITUTE(Variables!$E$41,";",REPT(" ",200)),2001,200)))))</f>
        <v/>
      </c>
      <c r="M40">
        <f>IF(Variables!$E$41="","",IF(ISNUMBER(FIND("=",TRIM(MID(SUBSTITUTE(Variables!$E$41,";",REPT(" ",200)),2201,200)))),TRIM(LEFT(TRIM(MID(SUBSTITUTE(Variables!$E$41,";",REPT(" ",200)),2201,200)),FIND("=",TRIM(MID(SUBSTITUTE(Variables!$E$41,";",REPT(" ",200)),2201,200)))-1)),TRIM(TRIM(MID(SUBSTITUTE(Variables!$E$41,";",REPT(" ",200)),2201,200)))))</f>
        <v/>
      </c>
      <c r="N40">
        <f>IF(Variables!$E$41="","",IF(ISNUMBER(FIND("=",TRIM(MID(SUBSTITUTE(Variables!$E$41,";",REPT(" ",200)),1,200)))),TRIM(MID(TRIM(MID(SUBSTITUTE(Variables!$E$41,";",REPT(" ",200)),1,200)),FIND("=",TRIM(MID(SUBSTITUTE(Variables!$E$41,";",REPT(" ",200)),1,200)))+1,200)),""))</f>
        <v/>
      </c>
      <c r="O40">
        <f>IF(Variables!$E$41="","",IF(ISNUMBER(FIND("=",TRIM(MID(SUBSTITUTE(Variables!$E$41,";",REPT(" ",200)),201,200)))),TRIM(MID(TRIM(MID(SUBSTITUTE(Variables!$E$41,";",REPT(" ",200)),201,200)),FIND("=",TRIM(MID(SUBSTITUTE(Variables!$E$41,";",REPT(" ",200)),201,200)))+1,200)),""))</f>
        <v/>
      </c>
      <c r="P40">
        <f>IF(Variables!$E$41="","",IF(ISNUMBER(FIND("=",TRIM(MID(SUBSTITUTE(Variables!$E$41,";",REPT(" ",200)),401,200)))),TRIM(MID(TRIM(MID(SUBSTITUTE(Variables!$E$41,";",REPT(" ",200)),401,200)),FIND("=",TRIM(MID(SUBSTITUTE(Variables!$E$41,";",REPT(" ",200)),401,200)))+1,200)),""))</f>
        <v/>
      </c>
      <c r="Q40">
        <f>IF(Variables!$E$41="","",IF(ISNUMBER(FIND("=",TRIM(MID(SUBSTITUTE(Variables!$E$41,";",REPT(" ",200)),601,200)))),TRIM(MID(TRIM(MID(SUBSTITUTE(Variables!$E$41,";",REPT(" ",200)),601,200)),FIND("=",TRIM(MID(SUBSTITUTE(Variables!$E$41,";",REPT(" ",200)),601,200)))+1,200)),""))</f>
        <v/>
      </c>
      <c r="R40">
        <f>IF(Variables!$E$41="","",IF(ISNUMBER(FIND("=",TRIM(MID(SUBSTITUTE(Variables!$E$41,";",REPT(" ",200)),801,200)))),TRIM(MID(TRIM(MID(SUBSTITUTE(Variables!$E$41,";",REPT(" ",200)),801,200)),FIND("=",TRIM(MID(SUBSTITUTE(Variables!$E$41,";",REPT(" ",200)),801,200)))+1,200)),""))</f>
        <v/>
      </c>
      <c r="S40">
        <f>IF(Variables!$E$41="","",IF(ISNUMBER(FIND("=",TRIM(MID(SUBSTITUTE(Variables!$E$41,";",REPT(" ",200)),1001,200)))),TRIM(MID(TRIM(MID(SUBSTITUTE(Variables!$E$41,";",REPT(" ",200)),1001,200)),FIND("=",TRIM(MID(SUBSTITUTE(Variables!$E$41,";",REPT(" ",200)),1001,200)))+1,200)),""))</f>
        <v/>
      </c>
      <c r="T40">
        <f>IF(Variables!$E$41="","",IF(ISNUMBER(FIND("=",TRIM(MID(SUBSTITUTE(Variables!$E$41,";",REPT(" ",200)),1201,200)))),TRIM(MID(TRIM(MID(SUBSTITUTE(Variables!$E$41,";",REPT(" ",200)),1201,200)),FIND("=",TRIM(MID(SUBSTITUTE(Variables!$E$41,";",REPT(" ",200)),1201,200)))+1,200)),""))</f>
        <v/>
      </c>
      <c r="U40">
        <f>IF(Variables!$E$41="","",IF(ISNUMBER(FIND("=",TRIM(MID(SUBSTITUTE(Variables!$E$41,";",REPT(" ",200)),1401,200)))),TRIM(MID(TRIM(MID(SUBSTITUTE(Variables!$E$41,";",REPT(" ",200)),1401,200)),FIND("=",TRIM(MID(SUBSTITUTE(Variables!$E$41,";",REPT(" ",200)),1401,200)))+1,200)),""))</f>
        <v/>
      </c>
      <c r="V40">
        <f>IF(Variables!$E$41="","",IF(ISNUMBER(FIND("=",TRIM(MID(SUBSTITUTE(Variables!$E$41,";",REPT(" ",200)),1601,200)))),TRIM(MID(TRIM(MID(SUBSTITUTE(Variables!$E$41,";",REPT(" ",200)),1601,200)),FIND("=",TRIM(MID(SUBSTITUTE(Variables!$E$41,";",REPT(" ",200)),1601,200)))+1,200)),""))</f>
        <v/>
      </c>
      <c r="W40">
        <f>IF(Variables!$E$41="","",IF(ISNUMBER(FIND("=",TRIM(MID(SUBSTITUTE(Variables!$E$41,";",REPT(" ",200)),1801,200)))),TRIM(MID(TRIM(MID(SUBSTITUTE(Variables!$E$41,";",REPT(" ",200)),1801,200)),FIND("=",TRIM(MID(SUBSTITUTE(Variables!$E$41,";",REPT(" ",200)),1801,200)))+1,200)),""))</f>
        <v/>
      </c>
      <c r="X40">
        <f>IF(Variables!$E$41="","",IF(ISNUMBER(FIND("=",TRIM(MID(SUBSTITUTE(Variables!$E$41,";",REPT(" ",200)),2001,200)))),TRIM(MID(TRIM(MID(SUBSTITUTE(Variables!$E$41,";",REPT(" ",200)),2001,200)),FIND("=",TRIM(MID(SUBSTITUTE(Variables!$E$41,";",REPT(" ",200)),2001,200)))+1,200)),""))</f>
        <v/>
      </c>
      <c r="Y40">
        <f>IF(Variables!$E$41="","",IF(ISNUMBER(FIND("=",TRIM(MID(SUBSTITUTE(Variables!$E$41,";",REPT(" ",200)),2201,200)))),TRIM(MID(TRIM(MID(SUBSTITUTE(Variables!$E$41,";",REPT(" ",200)),2201,200)),FIND("=",TRIM(MID(SUBSTITUTE(Variables!$E$41,";",REPT(" ",200)),2201,200)))+1,200)),""))</f>
        <v/>
      </c>
      <c r="Z40">
        <f>--AND(B40&lt;&gt;"",N40&lt;&gt;"")+--AND(C40&lt;&gt;"",O40&lt;&gt;"")+--AND(D40&lt;&gt;"",P40&lt;&gt;"")+--AND(E40&lt;&gt;"",Q40&lt;&gt;"")+--AND(F40&lt;&gt;"",R40&lt;&gt;"")+--AND(G40&lt;&gt;"",S40&lt;&gt;"")+--AND(H40&lt;&gt;"",T40&lt;&gt;"")+--AND(I40&lt;&gt;"",U40&lt;&gt;"")+--AND(J40&lt;&gt;"",V40&lt;&gt;"")+--AND(K40&lt;&gt;"",W40&lt;&gt;"")+--AND(L40&lt;&gt;"",X40&lt;&gt;"")+--AND(M40&lt;&gt;"",Y40&lt;&gt;"")</f>
        <v>0.0</v>
      </c>
      <c r="AA40">
        <f>AT40</f>
        <v/>
      </c>
      <c r="AB40">
        <f>BF40</f>
        <v/>
      </c>
      <c r="AC40">
        <f>IF(Variables!$F$41="","",IF(ISNUMBER(FIND("=",TRIM(MID(SUBSTITUTE(Variables!$F$41,";",REPT(" ",200)),1,200)))),TRIM(LEFT(TRIM(MID(SUBSTITUTE(Variables!$F$41,";",REPT(" ",200)),1,200)),FIND("=",TRIM(MID(SUBSTITUTE(Variables!$F$41,";",REPT(" ",200)),1,200)))-1)),TRIM(TRIM(MID(SUBSTITUTE(Variables!$F$41,";",REPT(" ",200)),1,200)))))</f>
        <v/>
      </c>
      <c r="AD40">
        <f>IF(Variables!$F$41="","",IF(ISNUMBER(FIND("=",TRIM(MID(SUBSTITUTE(Variables!$F$41,";",REPT(" ",200)),201,200)))),TRIM(LEFT(TRIM(MID(SUBSTITUTE(Variables!$F$41,";",REPT(" ",200)),201,200)),FIND("=",TRIM(MID(SUBSTITUTE(Variables!$F$41,";",REPT(" ",200)),201,200)))-1)),TRIM(TRIM(MID(SUBSTITUTE(Variables!$F$41,";",REPT(" ",200)),201,200)))))</f>
        <v/>
      </c>
      <c r="AE40">
        <f>IF(Variables!$F$41="","",IF(ISNUMBER(FIND("=",TRIM(MID(SUBSTITUTE(Variables!$F$41,";",REPT(" ",200)),401,200)))),TRIM(LEFT(TRIM(MID(SUBSTITUTE(Variables!$F$41,";",REPT(" ",200)),401,200)),FIND("=",TRIM(MID(SUBSTITUTE(Variables!$F$41,";",REPT(" ",200)),401,200)))-1)),TRIM(TRIM(MID(SUBSTITUTE(Variables!$F$41,";",REPT(" ",200)),401,200)))))</f>
        <v/>
      </c>
      <c r="AF40">
        <f>IF(Variables!$F$41="","",IF(ISNUMBER(FIND("=",TRIM(MID(SUBSTITUTE(Variables!$F$41,";",REPT(" ",200)),601,200)))),TRIM(LEFT(TRIM(MID(SUBSTITUTE(Variables!$F$41,";",REPT(" ",200)),601,200)),FIND("=",TRIM(MID(SUBSTITUTE(Variables!$F$41,";",REPT(" ",200)),601,200)))-1)),TRIM(TRIM(MID(SUBSTITUTE(Variables!$F$41,";",REPT(" ",200)),601,200)))))</f>
        <v/>
      </c>
      <c r="AG40">
        <f>""&amp;IF(AC40="","",IF(""="","",", ")&amp;AC40)&amp;IF(AD40="","",IF(""&amp;IF(AC40="","",IF(""="","",", ")&amp;AC40)="","",", ")&amp;AD40)&amp;IF(AE40="","",IF(""&amp;IF(AC40="","",IF(""="","",", ")&amp;AC40)&amp;IF(AD40="","",IF(""&amp;IF(AC40="","",IF(""="","",", ")&amp;AC40)="","",", ")&amp;AD40)="","",", ")&amp;AE40)&amp;IF(AF40="","",IF(""&amp;IF(AC40="","",IF(""="","",", ")&amp;AC40)&amp;IF(AD40="","",IF(""&amp;IF(AC40="","",IF(""="","",", ")&amp;AC40)="","",", ")&amp;AD40)&amp;IF(AE40="","",IF(""&amp;IF(AC40="","",IF(""="","",", ")&amp;AC40)&amp;IF(AD40="","",IF(""&amp;IF(AC40="","",IF(""="","",", ")&amp;AC40)="","",", ")&amp;AD40)="","",", ")&amp;AE40)="","",", ")&amp;AF40)</f>
        <v/>
      </c>
      <c r="AH40">
        <f>""&amp;IF(AC40="","",IF(""="","",", ")&amp;AC40)&amp;IF(AD40="","",IF(""&amp;IF(AC40="","",IF(""="","",", ")&amp;AC40)="","",", ")&amp;AD40)&amp;IF(AE40="","",IF(""&amp;IF(AC40="","",IF(""="","",", ")&amp;AC40)&amp;IF(AD40="","",IF(""&amp;IF(AC40="","",IF(""="","",", ")&amp;AC40)="","",", ")&amp;AD40)="","",", ")&amp;AE40)&amp;IF(AF40="","",IF(""&amp;IF(AC40="","",IF(""="","",", ")&amp;AC40)&amp;IF(AD40="","",IF(""&amp;IF(AC40="","",IF(""="","",", ")&amp;AC40)="","",", ")&amp;AD40)&amp;IF(AE40="","",IF(""&amp;IF(AC40="","",IF(""="","",", ")&amp;AC40)&amp;IF(AD40="","",IF(""&amp;IF(AC40="","",IF(""="","",", ")&amp;AC40)="","",", ")&amp;AD40)="","",", ")&amp;AE40)="","",", ")&amp;AF40)</f>
        <v/>
      </c>
      <c r="AI40">
        <f>IF(AND(B40&lt;&gt;"",N40&lt;&gt;""),""&amp;IF(""="","",", ")&amp;CHAR(34)&amp;SUBSTITUTE(N40,CHAR(34),"\"&amp;CHAR(34))&amp;CHAR(34)&amp;" = "&amp;B40,"")</f>
        <v/>
      </c>
      <c r="AJ40">
        <f>IF(AND(C40&lt;&gt;"",O40&lt;&gt;""),AI40&amp;IF(AI40="","",", ")&amp;CHAR(34)&amp;SUBSTITUTE(O40,CHAR(34),"\"&amp;CHAR(34))&amp;CHAR(34)&amp;" = "&amp;C40,AI40)</f>
        <v/>
      </c>
      <c r="AK40">
        <f>IF(AND(D40&lt;&gt;"",P40&lt;&gt;""),AJ40&amp;IF(AJ40="","",", ")&amp;CHAR(34)&amp;SUBSTITUTE(P40,CHAR(34),"\"&amp;CHAR(34))&amp;CHAR(34)&amp;" = "&amp;D40,AJ40)</f>
        <v/>
      </c>
      <c r="AL40">
        <f>IF(AND(E40&lt;&gt;"",Q40&lt;&gt;""),AK40&amp;IF(AK40="","",", ")&amp;CHAR(34)&amp;SUBSTITUTE(Q40,CHAR(34),"\"&amp;CHAR(34))&amp;CHAR(34)&amp;" = "&amp;E40,AK40)</f>
        <v/>
      </c>
      <c r="AM40">
        <f>IF(AND(F40&lt;&gt;"",R40&lt;&gt;""),AL40&amp;IF(AL40="","",", ")&amp;CHAR(34)&amp;SUBSTITUTE(R40,CHAR(34),"\"&amp;CHAR(34))&amp;CHAR(34)&amp;" = "&amp;F40,AL40)</f>
        <v/>
      </c>
      <c r="AN40">
        <f>IF(AND(G40&lt;&gt;"",S40&lt;&gt;""),AM40&amp;IF(AM40="","",", ")&amp;CHAR(34)&amp;SUBSTITUTE(S40,CHAR(34),"\"&amp;CHAR(34))&amp;CHAR(34)&amp;" = "&amp;G40,AM40)</f>
        <v/>
      </c>
      <c r="AO40">
        <f>IF(AND(H40&lt;&gt;"",T40&lt;&gt;""),AN40&amp;IF(AN40="","",", ")&amp;CHAR(34)&amp;SUBSTITUTE(T40,CHAR(34),"\"&amp;CHAR(34))&amp;CHAR(34)&amp;" = "&amp;H40,AN40)</f>
        <v/>
      </c>
      <c r="AP40">
        <f>IF(AND(I40&lt;&gt;"",U40&lt;&gt;""),AO40&amp;IF(AO40="","",", ")&amp;CHAR(34)&amp;SUBSTITUTE(U40,CHAR(34),"\"&amp;CHAR(34))&amp;CHAR(34)&amp;" = "&amp;I40,AO40)</f>
        <v/>
      </c>
      <c r="AQ40">
        <f>IF(AND(J40&lt;&gt;"",V40&lt;&gt;""),AP40&amp;IF(AP40="","",", ")&amp;CHAR(34)&amp;SUBSTITUTE(V40,CHAR(34),"\"&amp;CHAR(34))&amp;CHAR(34)&amp;" = "&amp;J40,AP40)</f>
        <v/>
      </c>
      <c r="AR40">
        <f>IF(AND(K40&lt;&gt;"",W40&lt;&gt;""),AQ40&amp;IF(AQ40="","",", ")&amp;CHAR(34)&amp;SUBSTITUTE(W40,CHAR(34),"\"&amp;CHAR(34))&amp;CHAR(34)&amp;" = "&amp;K40,AQ40)</f>
        <v/>
      </c>
      <c r="AS40">
        <f>IF(AND(L40&lt;&gt;"",X40&lt;&gt;""),AR40&amp;IF(AR40="","",", ")&amp;CHAR(34)&amp;SUBSTITUTE(X40,CHAR(34),"\"&amp;CHAR(34))&amp;CHAR(34)&amp;" = "&amp;L40,AR40)</f>
        <v/>
      </c>
      <c r="AT40">
        <f>IF(AND(M40&lt;&gt;"",Y40&lt;&gt;""),AS40&amp;IF(AS40="","",", ")&amp;CHAR(34)&amp;SUBSTITUTE(Y40,CHAR(34),"\"&amp;CHAR(34))&amp;CHAR(34)&amp;" = "&amp;M40,AS40)</f>
        <v/>
      </c>
      <c r="AU40">
        <f>IF(AND(B40&lt;&gt;"",N40&lt;&gt;""),""&amp;IF(""="",""," ")&amp;B40&amp;" "&amp;CHAR(34)&amp;SUBSTITUTE(N40,CHAR(34),CHAR(34)&amp;CHAR(34))&amp;CHAR(34),"")</f>
        <v/>
      </c>
      <c r="AV40">
        <f>IF(AND(C40&lt;&gt;"",O40&lt;&gt;""),AU40&amp;IF(AU40="",""," ")&amp;C40&amp;" "&amp;CHAR(34)&amp;SUBSTITUTE(O40,CHAR(34),CHAR(34)&amp;CHAR(34))&amp;CHAR(34),AU40)</f>
        <v/>
      </c>
      <c r="AW40">
        <f>IF(AND(D40&lt;&gt;"",P40&lt;&gt;""),AV40&amp;IF(AV40="",""," ")&amp;D40&amp;" "&amp;CHAR(34)&amp;SUBSTITUTE(P40,CHAR(34),CHAR(34)&amp;CHAR(34))&amp;CHAR(34),AV40)</f>
        <v/>
      </c>
      <c r="AX40">
        <f>IF(AND(E40&lt;&gt;"",Q40&lt;&gt;""),AW40&amp;IF(AW40="",""," ")&amp;E40&amp;" "&amp;CHAR(34)&amp;SUBSTITUTE(Q40,CHAR(34),CHAR(34)&amp;CHAR(34))&amp;CHAR(34),AW40)</f>
        <v/>
      </c>
      <c r="AY40">
        <f>IF(AND(F40&lt;&gt;"",R40&lt;&gt;""),AX40&amp;IF(AX40="",""," ")&amp;F40&amp;" "&amp;CHAR(34)&amp;SUBSTITUTE(R40,CHAR(34),CHAR(34)&amp;CHAR(34))&amp;CHAR(34),AX40)</f>
        <v/>
      </c>
      <c r="AZ40">
        <f>IF(AND(G40&lt;&gt;"",S40&lt;&gt;""),AY40&amp;IF(AY40="",""," ")&amp;G40&amp;" "&amp;CHAR(34)&amp;SUBSTITUTE(S40,CHAR(34),CHAR(34)&amp;CHAR(34))&amp;CHAR(34),AY40)</f>
        <v/>
      </c>
      <c r="BA40">
        <f>IF(AND(H40&lt;&gt;"",T40&lt;&gt;""),AZ40&amp;IF(AZ40="",""," ")&amp;H40&amp;" "&amp;CHAR(34)&amp;SUBSTITUTE(T40,CHAR(34),CHAR(34)&amp;CHAR(34))&amp;CHAR(34),AZ40)</f>
        <v/>
      </c>
      <c r="BB40">
        <f>IF(AND(I40&lt;&gt;"",U40&lt;&gt;""),BA40&amp;IF(BA40="",""," ")&amp;I40&amp;" "&amp;CHAR(34)&amp;SUBSTITUTE(U40,CHAR(34),CHAR(34)&amp;CHAR(34))&amp;CHAR(34),BA40)</f>
        <v/>
      </c>
      <c r="BC40">
        <f>IF(AND(J40&lt;&gt;"",V40&lt;&gt;""),BB40&amp;IF(BB40="",""," ")&amp;J40&amp;" "&amp;CHAR(34)&amp;SUBSTITUTE(V40,CHAR(34),CHAR(34)&amp;CHAR(34))&amp;CHAR(34),BB40)</f>
        <v/>
      </c>
      <c r="BD40">
        <f>IF(AND(K40&lt;&gt;"",W40&lt;&gt;""),BC40&amp;IF(BC40="",""," ")&amp;K40&amp;" "&amp;CHAR(34)&amp;SUBSTITUTE(W40,CHAR(34),CHAR(34)&amp;CHAR(34))&amp;CHAR(34),BC40)</f>
        <v/>
      </c>
      <c r="BE40">
        <f>IF(AND(L40&lt;&gt;"",X40&lt;&gt;""),BD40&amp;IF(BD40="",""," ")&amp;L40&amp;" "&amp;CHAR(34)&amp;SUBSTITUTE(X40,CHAR(34),CHAR(34)&amp;CHAR(34))&amp;CHAR(34),BD40)</f>
        <v/>
      </c>
      <c r="BF40">
        <f>IF(AND(M40&lt;&gt;"",Y40&lt;&gt;""),BE40&amp;IF(BE40="",""," ")&amp;M40&amp;" "&amp;CHAR(34)&amp;SUBSTITUTE(Y40,CHAR(34),CHAR(34)&amp;CHAR(34))&amp;CHAR(34),BE40)</f>
        <v/>
      </c>
    </row>
    <row r="41" spans="1:58">
      <c r="A41">
        <f>IF(Variables!$A$42="","",Variables!$A$42)</f>
        <v/>
      </c>
      <c r="B41">
        <f>IF(Variables!$E$42="","",IF(ISNUMBER(FIND("=",TRIM(MID(SUBSTITUTE(Variables!$E$42,";",REPT(" ",200)),1,200)))),TRIM(LEFT(TRIM(MID(SUBSTITUTE(Variables!$E$42,";",REPT(" ",200)),1,200)),FIND("=",TRIM(MID(SUBSTITUTE(Variables!$E$42,";",REPT(" ",200)),1,200)))-1)),TRIM(TRIM(MID(SUBSTITUTE(Variables!$E$42,";",REPT(" ",200)),1,200)))))</f>
        <v/>
      </c>
      <c r="C41">
        <f>IF(Variables!$E$42="","",IF(ISNUMBER(FIND("=",TRIM(MID(SUBSTITUTE(Variables!$E$42,";",REPT(" ",200)),201,200)))),TRIM(LEFT(TRIM(MID(SUBSTITUTE(Variables!$E$42,";",REPT(" ",200)),201,200)),FIND("=",TRIM(MID(SUBSTITUTE(Variables!$E$42,";",REPT(" ",200)),201,200)))-1)),TRIM(TRIM(MID(SUBSTITUTE(Variables!$E$42,";",REPT(" ",200)),201,200)))))</f>
        <v/>
      </c>
      <c r="D41">
        <f>IF(Variables!$E$42="","",IF(ISNUMBER(FIND("=",TRIM(MID(SUBSTITUTE(Variables!$E$42,";",REPT(" ",200)),401,200)))),TRIM(LEFT(TRIM(MID(SUBSTITUTE(Variables!$E$42,";",REPT(" ",200)),401,200)),FIND("=",TRIM(MID(SUBSTITUTE(Variables!$E$42,";",REPT(" ",200)),401,200)))-1)),TRIM(TRIM(MID(SUBSTITUTE(Variables!$E$42,";",REPT(" ",200)),401,200)))))</f>
        <v/>
      </c>
      <c r="E41">
        <f>IF(Variables!$E$42="","",IF(ISNUMBER(FIND("=",TRIM(MID(SUBSTITUTE(Variables!$E$42,";",REPT(" ",200)),601,200)))),TRIM(LEFT(TRIM(MID(SUBSTITUTE(Variables!$E$42,";",REPT(" ",200)),601,200)),FIND("=",TRIM(MID(SUBSTITUTE(Variables!$E$42,";",REPT(" ",200)),601,200)))-1)),TRIM(TRIM(MID(SUBSTITUTE(Variables!$E$42,";",REPT(" ",200)),601,200)))))</f>
        <v/>
      </c>
      <c r="F41">
        <f>IF(Variables!$E$42="","",IF(ISNUMBER(FIND("=",TRIM(MID(SUBSTITUTE(Variables!$E$42,";",REPT(" ",200)),801,200)))),TRIM(LEFT(TRIM(MID(SUBSTITUTE(Variables!$E$42,";",REPT(" ",200)),801,200)),FIND("=",TRIM(MID(SUBSTITUTE(Variables!$E$42,";",REPT(" ",200)),801,200)))-1)),TRIM(TRIM(MID(SUBSTITUTE(Variables!$E$42,";",REPT(" ",200)),801,200)))))</f>
        <v/>
      </c>
      <c r="G41">
        <f>IF(Variables!$E$42="","",IF(ISNUMBER(FIND("=",TRIM(MID(SUBSTITUTE(Variables!$E$42,";",REPT(" ",200)),1001,200)))),TRIM(LEFT(TRIM(MID(SUBSTITUTE(Variables!$E$42,";",REPT(" ",200)),1001,200)),FIND("=",TRIM(MID(SUBSTITUTE(Variables!$E$42,";",REPT(" ",200)),1001,200)))-1)),TRIM(TRIM(MID(SUBSTITUTE(Variables!$E$42,";",REPT(" ",200)),1001,200)))))</f>
        <v/>
      </c>
      <c r="H41">
        <f>IF(Variables!$E$42="","",IF(ISNUMBER(FIND("=",TRIM(MID(SUBSTITUTE(Variables!$E$42,";",REPT(" ",200)),1201,200)))),TRIM(LEFT(TRIM(MID(SUBSTITUTE(Variables!$E$42,";",REPT(" ",200)),1201,200)),FIND("=",TRIM(MID(SUBSTITUTE(Variables!$E$42,";",REPT(" ",200)),1201,200)))-1)),TRIM(TRIM(MID(SUBSTITUTE(Variables!$E$42,";",REPT(" ",200)),1201,200)))))</f>
        <v/>
      </c>
      <c r="I41">
        <f>IF(Variables!$E$42="","",IF(ISNUMBER(FIND("=",TRIM(MID(SUBSTITUTE(Variables!$E$42,";",REPT(" ",200)),1401,200)))),TRIM(LEFT(TRIM(MID(SUBSTITUTE(Variables!$E$42,";",REPT(" ",200)),1401,200)),FIND("=",TRIM(MID(SUBSTITUTE(Variables!$E$42,";",REPT(" ",200)),1401,200)))-1)),TRIM(TRIM(MID(SUBSTITUTE(Variables!$E$42,";",REPT(" ",200)),1401,200)))))</f>
        <v/>
      </c>
      <c r="J41">
        <f>IF(Variables!$E$42="","",IF(ISNUMBER(FIND("=",TRIM(MID(SUBSTITUTE(Variables!$E$42,";",REPT(" ",200)),1601,200)))),TRIM(LEFT(TRIM(MID(SUBSTITUTE(Variables!$E$42,";",REPT(" ",200)),1601,200)),FIND("=",TRIM(MID(SUBSTITUTE(Variables!$E$42,";",REPT(" ",200)),1601,200)))-1)),TRIM(TRIM(MID(SUBSTITUTE(Variables!$E$42,";",REPT(" ",200)),1601,200)))))</f>
        <v/>
      </c>
      <c r="K41">
        <f>IF(Variables!$E$42="","",IF(ISNUMBER(FIND("=",TRIM(MID(SUBSTITUTE(Variables!$E$42,";",REPT(" ",200)),1801,200)))),TRIM(LEFT(TRIM(MID(SUBSTITUTE(Variables!$E$42,";",REPT(" ",200)),1801,200)),FIND("=",TRIM(MID(SUBSTITUTE(Variables!$E$42,";",REPT(" ",200)),1801,200)))-1)),TRIM(TRIM(MID(SUBSTITUTE(Variables!$E$42,";",REPT(" ",200)),1801,200)))))</f>
        <v/>
      </c>
      <c r="L41">
        <f>IF(Variables!$E$42="","",IF(ISNUMBER(FIND("=",TRIM(MID(SUBSTITUTE(Variables!$E$42,";",REPT(" ",200)),2001,200)))),TRIM(LEFT(TRIM(MID(SUBSTITUTE(Variables!$E$42,";",REPT(" ",200)),2001,200)),FIND("=",TRIM(MID(SUBSTITUTE(Variables!$E$42,";",REPT(" ",200)),2001,200)))-1)),TRIM(TRIM(MID(SUBSTITUTE(Variables!$E$42,";",REPT(" ",200)),2001,200)))))</f>
        <v/>
      </c>
      <c r="M41">
        <f>IF(Variables!$E$42="","",IF(ISNUMBER(FIND("=",TRIM(MID(SUBSTITUTE(Variables!$E$42,";",REPT(" ",200)),2201,200)))),TRIM(LEFT(TRIM(MID(SUBSTITUTE(Variables!$E$42,";",REPT(" ",200)),2201,200)),FIND("=",TRIM(MID(SUBSTITUTE(Variables!$E$42,";",REPT(" ",200)),2201,200)))-1)),TRIM(TRIM(MID(SUBSTITUTE(Variables!$E$42,";",REPT(" ",200)),2201,200)))))</f>
        <v/>
      </c>
      <c r="N41">
        <f>IF(Variables!$E$42="","",IF(ISNUMBER(FIND("=",TRIM(MID(SUBSTITUTE(Variables!$E$42,";",REPT(" ",200)),1,200)))),TRIM(MID(TRIM(MID(SUBSTITUTE(Variables!$E$42,";",REPT(" ",200)),1,200)),FIND("=",TRIM(MID(SUBSTITUTE(Variables!$E$42,";",REPT(" ",200)),1,200)))+1,200)),""))</f>
        <v/>
      </c>
      <c r="O41">
        <f>IF(Variables!$E$42="","",IF(ISNUMBER(FIND("=",TRIM(MID(SUBSTITUTE(Variables!$E$42,";",REPT(" ",200)),201,200)))),TRIM(MID(TRIM(MID(SUBSTITUTE(Variables!$E$42,";",REPT(" ",200)),201,200)),FIND("=",TRIM(MID(SUBSTITUTE(Variables!$E$42,";",REPT(" ",200)),201,200)))+1,200)),""))</f>
        <v/>
      </c>
      <c r="P41">
        <f>IF(Variables!$E$42="","",IF(ISNUMBER(FIND("=",TRIM(MID(SUBSTITUTE(Variables!$E$42,";",REPT(" ",200)),401,200)))),TRIM(MID(TRIM(MID(SUBSTITUTE(Variables!$E$42,";",REPT(" ",200)),401,200)),FIND("=",TRIM(MID(SUBSTITUTE(Variables!$E$42,";",REPT(" ",200)),401,200)))+1,200)),""))</f>
        <v/>
      </c>
      <c r="Q41">
        <f>IF(Variables!$E$42="","",IF(ISNUMBER(FIND("=",TRIM(MID(SUBSTITUTE(Variables!$E$42,";",REPT(" ",200)),601,200)))),TRIM(MID(TRIM(MID(SUBSTITUTE(Variables!$E$42,";",REPT(" ",200)),601,200)),FIND("=",TRIM(MID(SUBSTITUTE(Variables!$E$42,";",REPT(" ",200)),601,200)))+1,200)),""))</f>
        <v/>
      </c>
      <c r="R41">
        <f>IF(Variables!$E$42="","",IF(ISNUMBER(FIND("=",TRIM(MID(SUBSTITUTE(Variables!$E$42,";",REPT(" ",200)),801,200)))),TRIM(MID(TRIM(MID(SUBSTITUTE(Variables!$E$42,";",REPT(" ",200)),801,200)),FIND("=",TRIM(MID(SUBSTITUTE(Variables!$E$42,";",REPT(" ",200)),801,200)))+1,200)),""))</f>
        <v/>
      </c>
      <c r="S41">
        <f>IF(Variables!$E$42="","",IF(ISNUMBER(FIND("=",TRIM(MID(SUBSTITUTE(Variables!$E$42,";",REPT(" ",200)),1001,200)))),TRIM(MID(TRIM(MID(SUBSTITUTE(Variables!$E$42,";",REPT(" ",200)),1001,200)),FIND("=",TRIM(MID(SUBSTITUTE(Variables!$E$42,";",REPT(" ",200)),1001,200)))+1,200)),""))</f>
        <v/>
      </c>
      <c r="T41">
        <f>IF(Variables!$E$42="","",IF(ISNUMBER(FIND("=",TRIM(MID(SUBSTITUTE(Variables!$E$42,";",REPT(" ",200)),1201,200)))),TRIM(MID(TRIM(MID(SUBSTITUTE(Variables!$E$42,";",REPT(" ",200)),1201,200)),FIND("=",TRIM(MID(SUBSTITUTE(Variables!$E$42,";",REPT(" ",200)),1201,200)))+1,200)),""))</f>
        <v/>
      </c>
      <c r="U41">
        <f>IF(Variables!$E$42="","",IF(ISNUMBER(FIND("=",TRIM(MID(SUBSTITUTE(Variables!$E$42,";",REPT(" ",200)),1401,200)))),TRIM(MID(TRIM(MID(SUBSTITUTE(Variables!$E$42,";",REPT(" ",200)),1401,200)),FIND("=",TRIM(MID(SUBSTITUTE(Variables!$E$42,";",REPT(" ",200)),1401,200)))+1,200)),""))</f>
        <v/>
      </c>
      <c r="V41">
        <f>IF(Variables!$E$42="","",IF(ISNUMBER(FIND("=",TRIM(MID(SUBSTITUTE(Variables!$E$42,";",REPT(" ",200)),1601,200)))),TRIM(MID(TRIM(MID(SUBSTITUTE(Variables!$E$42,";",REPT(" ",200)),1601,200)),FIND("=",TRIM(MID(SUBSTITUTE(Variables!$E$42,";",REPT(" ",200)),1601,200)))+1,200)),""))</f>
        <v/>
      </c>
      <c r="W41">
        <f>IF(Variables!$E$42="","",IF(ISNUMBER(FIND("=",TRIM(MID(SUBSTITUTE(Variables!$E$42,";",REPT(" ",200)),1801,200)))),TRIM(MID(TRIM(MID(SUBSTITUTE(Variables!$E$42,";",REPT(" ",200)),1801,200)),FIND("=",TRIM(MID(SUBSTITUTE(Variables!$E$42,";",REPT(" ",200)),1801,200)))+1,200)),""))</f>
        <v/>
      </c>
      <c r="X41">
        <f>IF(Variables!$E$42="","",IF(ISNUMBER(FIND("=",TRIM(MID(SUBSTITUTE(Variables!$E$42,";",REPT(" ",200)),2001,200)))),TRIM(MID(TRIM(MID(SUBSTITUTE(Variables!$E$42,";",REPT(" ",200)),2001,200)),FIND("=",TRIM(MID(SUBSTITUTE(Variables!$E$42,";",REPT(" ",200)),2001,200)))+1,200)),""))</f>
        <v/>
      </c>
      <c r="Y41">
        <f>IF(Variables!$E$42="","",IF(ISNUMBER(FIND("=",TRIM(MID(SUBSTITUTE(Variables!$E$42,";",REPT(" ",200)),2201,200)))),TRIM(MID(TRIM(MID(SUBSTITUTE(Variables!$E$42,";",REPT(" ",200)),2201,200)),FIND("=",TRIM(MID(SUBSTITUTE(Variables!$E$42,";",REPT(" ",200)),2201,200)))+1,200)),""))</f>
        <v/>
      </c>
      <c r="Z41">
        <f>--AND(B41&lt;&gt;"",N41&lt;&gt;"")+--AND(C41&lt;&gt;"",O41&lt;&gt;"")+--AND(D41&lt;&gt;"",P41&lt;&gt;"")+--AND(E41&lt;&gt;"",Q41&lt;&gt;"")+--AND(F41&lt;&gt;"",R41&lt;&gt;"")+--AND(G41&lt;&gt;"",S41&lt;&gt;"")+--AND(H41&lt;&gt;"",T41&lt;&gt;"")+--AND(I41&lt;&gt;"",U41&lt;&gt;"")+--AND(J41&lt;&gt;"",V41&lt;&gt;"")+--AND(K41&lt;&gt;"",W41&lt;&gt;"")+--AND(L41&lt;&gt;"",X41&lt;&gt;"")+--AND(M41&lt;&gt;"",Y41&lt;&gt;"")</f>
        <v>0.0</v>
      </c>
      <c r="AA41">
        <f>AT41</f>
        <v/>
      </c>
      <c r="AB41">
        <f>BF41</f>
        <v/>
      </c>
      <c r="AC41">
        <f>IF(Variables!$F$42="","",IF(ISNUMBER(FIND("=",TRIM(MID(SUBSTITUTE(Variables!$F$42,";",REPT(" ",200)),1,200)))),TRIM(LEFT(TRIM(MID(SUBSTITUTE(Variables!$F$42,";",REPT(" ",200)),1,200)),FIND("=",TRIM(MID(SUBSTITUTE(Variables!$F$42,";",REPT(" ",200)),1,200)))-1)),TRIM(TRIM(MID(SUBSTITUTE(Variables!$F$42,";",REPT(" ",200)),1,200)))))</f>
        <v/>
      </c>
      <c r="AD41">
        <f>IF(Variables!$F$42="","",IF(ISNUMBER(FIND("=",TRIM(MID(SUBSTITUTE(Variables!$F$42,";",REPT(" ",200)),201,200)))),TRIM(LEFT(TRIM(MID(SUBSTITUTE(Variables!$F$42,";",REPT(" ",200)),201,200)),FIND("=",TRIM(MID(SUBSTITUTE(Variables!$F$42,";",REPT(" ",200)),201,200)))-1)),TRIM(TRIM(MID(SUBSTITUTE(Variables!$F$42,";",REPT(" ",200)),201,200)))))</f>
        <v/>
      </c>
      <c r="AE41">
        <f>IF(Variables!$F$42="","",IF(ISNUMBER(FIND("=",TRIM(MID(SUBSTITUTE(Variables!$F$42,";",REPT(" ",200)),401,200)))),TRIM(LEFT(TRIM(MID(SUBSTITUTE(Variables!$F$42,";",REPT(" ",200)),401,200)),FIND("=",TRIM(MID(SUBSTITUTE(Variables!$F$42,";",REPT(" ",200)),401,200)))-1)),TRIM(TRIM(MID(SUBSTITUTE(Variables!$F$42,";",REPT(" ",200)),401,200)))))</f>
        <v/>
      </c>
      <c r="AF41">
        <f>IF(Variables!$F$42="","",IF(ISNUMBER(FIND("=",TRIM(MID(SUBSTITUTE(Variables!$F$42,";",REPT(" ",200)),601,200)))),TRIM(LEFT(TRIM(MID(SUBSTITUTE(Variables!$F$42,";",REPT(" ",200)),601,200)),FIND("=",TRIM(MID(SUBSTITUTE(Variables!$F$42,";",REPT(" ",200)),601,200)))-1)),TRIM(TRIM(MID(SUBSTITUTE(Variables!$F$42,";",REPT(" ",200)),601,200)))))</f>
        <v/>
      </c>
      <c r="AG41">
        <f>""&amp;IF(AC41="","",IF(""="","",", ")&amp;AC41)&amp;IF(AD41="","",IF(""&amp;IF(AC41="","",IF(""="","",", ")&amp;AC41)="","",", ")&amp;AD41)&amp;IF(AE41="","",IF(""&amp;IF(AC41="","",IF(""="","",", ")&amp;AC41)&amp;IF(AD41="","",IF(""&amp;IF(AC41="","",IF(""="","",", ")&amp;AC41)="","",", ")&amp;AD41)="","",", ")&amp;AE41)&amp;IF(AF41="","",IF(""&amp;IF(AC41="","",IF(""="","",", ")&amp;AC41)&amp;IF(AD41="","",IF(""&amp;IF(AC41="","",IF(""="","",", ")&amp;AC41)="","",", ")&amp;AD41)&amp;IF(AE41="","",IF(""&amp;IF(AC41="","",IF(""="","",", ")&amp;AC41)&amp;IF(AD41="","",IF(""&amp;IF(AC41="","",IF(""="","",", ")&amp;AC41)="","",", ")&amp;AD41)="","",", ")&amp;AE41)="","",", ")&amp;AF41)</f>
        <v/>
      </c>
      <c r="AH41">
        <f>""&amp;IF(AC41="","",IF(""="","",", ")&amp;AC41)&amp;IF(AD41="","",IF(""&amp;IF(AC41="","",IF(""="","",", ")&amp;AC41)="","",", ")&amp;AD41)&amp;IF(AE41="","",IF(""&amp;IF(AC41="","",IF(""="","",", ")&amp;AC41)&amp;IF(AD41="","",IF(""&amp;IF(AC41="","",IF(""="","",", ")&amp;AC41)="","",", ")&amp;AD41)="","",", ")&amp;AE41)&amp;IF(AF41="","",IF(""&amp;IF(AC41="","",IF(""="","",", ")&amp;AC41)&amp;IF(AD41="","",IF(""&amp;IF(AC41="","",IF(""="","",", ")&amp;AC41)="","",", ")&amp;AD41)&amp;IF(AE41="","",IF(""&amp;IF(AC41="","",IF(""="","",", ")&amp;AC41)&amp;IF(AD41="","",IF(""&amp;IF(AC41="","",IF(""="","",", ")&amp;AC41)="","",", ")&amp;AD41)="","",", ")&amp;AE41)="","",", ")&amp;AF41)</f>
        <v/>
      </c>
      <c r="AI41">
        <f>IF(AND(B41&lt;&gt;"",N41&lt;&gt;""),""&amp;IF(""="","",", ")&amp;CHAR(34)&amp;SUBSTITUTE(N41,CHAR(34),"\"&amp;CHAR(34))&amp;CHAR(34)&amp;" = "&amp;B41,"")</f>
        <v/>
      </c>
      <c r="AJ41">
        <f>IF(AND(C41&lt;&gt;"",O41&lt;&gt;""),AI41&amp;IF(AI41="","",", ")&amp;CHAR(34)&amp;SUBSTITUTE(O41,CHAR(34),"\"&amp;CHAR(34))&amp;CHAR(34)&amp;" = "&amp;C41,AI41)</f>
        <v/>
      </c>
      <c r="AK41">
        <f>IF(AND(D41&lt;&gt;"",P41&lt;&gt;""),AJ41&amp;IF(AJ41="","",", ")&amp;CHAR(34)&amp;SUBSTITUTE(P41,CHAR(34),"\"&amp;CHAR(34))&amp;CHAR(34)&amp;" = "&amp;D41,AJ41)</f>
        <v/>
      </c>
      <c r="AL41">
        <f>IF(AND(E41&lt;&gt;"",Q41&lt;&gt;""),AK41&amp;IF(AK41="","",", ")&amp;CHAR(34)&amp;SUBSTITUTE(Q41,CHAR(34),"\"&amp;CHAR(34))&amp;CHAR(34)&amp;" = "&amp;E41,AK41)</f>
        <v/>
      </c>
      <c r="AM41">
        <f>IF(AND(F41&lt;&gt;"",R41&lt;&gt;""),AL41&amp;IF(AL41="","",", ")&amp;CHAR(34)&amp;SUBSTITUTE(R41,CHAR(34),"\"&amp;CHAR(34))&amp;CHAR(34)&amp;" = "&amp;F41,AL41)</f>
        <v/>
      </c>
      <c r="AN41">
        <f>IF(AND(G41&lt;&gt;"",S41&lt;&gt;""),AM41&amp;IF(AM41="","",", ")&amp;CHAR(34)&amp;SUBSTITUTE(S41,CHAR(34),"\"&amp;CHAR(34))&amp;CHAR(34)&amp;" = "&amp;G41,AM41)</f>
        <v/>
      </c>
      <c r="AO41">
        <f>IF(AND(H41&lt;&gt;"",T41&lt;&gt;""),AN41&amp;IF(AN41="","",", ")&amp;CHAR(34)&amp;SUBSTITUTE(T41,CHAR(34),"\"&amp;CHAR(34))&amp;CHAR(34)&amp;" = "&amp;H41,AN41)</f>
        <v/>
      </c>
      <c r="AP41">
        <f>IF(AND(I41&lt;&gt;"",U41&lt;&gt;""),AO41&amp;IF(AO41="","",", ")&amp;CHAR(34)&amp;SUBSTITUTE(U41,CHAR(34),"\"&amp;CHAR(34))&amp;CHAR(34)&amp;" = "&amp;I41,AO41)</f>
        <v/>
      </c>
      <c r="AQ41">
        <f>IF(AND(J41&lt;&gt;"",V41&lt;&gt;""),AP41&amp;IF(AP41="","",", ")&amp;CHAR(34)&amp;SUBSTITUTE(V41,CHAR(34),"\"&amp;CHAR(34))&amp;CHAR(34)&amp;" = "&amp;J41,AP41)</f>
        <v/>
      </c>
      <c r="AR41">
        <f>IF(AND(K41&lt;&gt;"",W41&lt;&gt;""),AQ41&amp;IF(AQ41="","",", ")&amp;CHAR(34)&amp;SUBSTITUTE(W41,CHAR(34),"\"&amp;CHAR(34))&amp;CHAR(34)&amp;" = "&amp;K41,AQ41)</f>
        <v/>
      </c>
      <c r="AS41">
        <f>IF(AND(L41&lt;&gt;"",X41&lt;&gt;""),AR41&amp;IF(AR41="","",", ")&amp;CHAR(34)&amp;SUBSTITUTE(X41,CHAR(34),"\"&amp;CHAR(34))&amp;CHAR(34)&amp;" = "&amp;L41,AR41)</f>
        <v/>
      </c>
      <c r="AT41">
        <f>IF(AND(M41&lt;&gt;"",Y41&lt;&gt;""),AS41&amp;IF(AS41="","",", ")&amp;CHAR(34)&amp;SUBSTITUTE(Y41,CHAR(34),"\"&amp;CHAR(34))&amp;CHAR(34)&amp;" = "&amp;M41,AS41)</f>
        <v/>
      </c>
      <c r="AU41">
        <f>IF(AND(B41&lt;&gt;"",N41&lt;&gt;""),""&amp;IF(""="",""," ")&amp;B41&amp;" "&amp;CHAR(34)&amp;SUBSTITUTE(N41,CHAR(34),CHAR(34)&amp;CHAR(34))&amp;CHAR(34),"")</f>
        <v/>
      </c>
      <c r="AV41">
        <f>IF(AND(C41&lt;&gt;"",O41&lt;&gt;""),AU41&amp;IF(AU41="",""," ")&amp;C41&amp;" "&amp;CHAR(34)&amp;SUBSTITUTE(O41,CHAR(34),CHAR(34)&amp;CHAR(34))&amp;CHAR(34),AU41)</f>
        <v/>
      </c>
      <c r="AW41">
        <f>IF(AND(D41&lt;&gt;"",P41&lt;&gt;""),AV41&amp;IF(AV41="",""," ")&amp;D41&amp;" "&amp;CHAR(34)&amp;SUBSTITUTE(P41,CHAR(34),CHAR(34)&amp;CHAR(34))&amp;CHAR(34),AV41)</f>
        <v/>
      </c>
      <c r="AX41">
        <f>IF(AND(E41&lt;&gt;"",Q41&lt;&gt;""),AW41&amp;IF(AW41="",""," ")&amp;E41&amp;" "&amp;CHAR(34)&amp;SUBSTITUTE(Q41,CHAR(34),CHAR(34)&amp;CHAR(34))&amp;CHAR(34),AW41)</f>
        <v/>
      </c>
      <c r="AY41">
        <f>IF(AND(F41&lt;&gt;"",R41&lt;&gt;""),AX41&amp;IF(AX41="",""," ")&amp;F41&amp;" "&amp;CHAR(34)&amp;SUBSTITUTE(R41,CHAR(34),CHAR(34)&amp;CHAR(34))&amp;CHAR(34),AX41)</f>
        <v/>
      </c>
      <c r="AZ41">
        <f>IF(AND(G41&lt;&gt;"",S41&lt;&gt;""),AY41&amp;IF(AY41="",""," ")&amp;G41&amp;" "&amp;CHAR(34)&amp;SUBSTITUTE(S41,CHAR(34),CHAR(34)&amp;CHAR(34))&amp;CHAR(34),AY41)</f>
        <v/>
      </c>
      <c r="BA41">
        <f>IF(AND(H41&lt;&gt;"",T41&lt;&gt;""),AZ41&amp;IF(AZ41="",""," ")&amp;H41&amp;" "&amp;CHAR(34)&amp;SUBSTITUTE(T41,CHAR(34),CHAR(34)&amp;CHAR(34))&amp;CHAR(34),AZ41)</f>
        <v/>
      </c>
      <c r="BB41">
        <f>IF(AND(I41&lt;&gt;"",U41&lt;&gt;""),BA41&amp;IF(BA41="",""," ")&amp;I41&amp;" "&amp;CHAR(34)&amp;SUBSTITUTE(U41,CHAR(34),CHAR(34)&amp;CHAR(34))&amp;CHAR(34),BA41)</f>
        <v/>
      </c>
      <c r="BC41">
        <f>IF(AND(J41&lt;&gt;"",V41&lt;&gt;""),BB41&amp;IF(BB41="",""," ")&amp;J41&amp;" "&amp;CHAR(34)&amp;SUBSTITUTE(V41,CHAR(34),CHAR(34)&amp;CHAR(34))&amp;CHAR(34),BB41)</f>
        <v/>
      </c>
      <c r="BD41">
        <f>IF(AND(K41&lt;&gt;"",W41&lt;&gt;""),BC41&amp;IF(BC41="",""," ")&amp;K41&amp;" "&amp;CHAR(34)&amp;SUBSTITUTE(W41,CHAR(34),CHAR(34)&amp;CHAR(34))&amp;CHAR(34),BC41)</f>
        <v/>
      </c>
      <c r="BE41">
        <f>IF(AND(L41&lt;&gt;"",X41&lt;&gt;""),BD41&amp;IF(BD41="",""," ")&amp;L41&amp;" "&amp;CHAR(34)&amp;SUBSTITUTE(X41,CHAR(34),CHAR(34)&amp;CHAR(34))&amp;CHAR(34),BD41)</f>
        <v/>
      </c>
      <c r="BF41">
        <f>IF(AND(M41&lt;&gt;"",Y41&lt;&gt;""),BE41&amp;IF(BE41="",""," ")&amp;M41&amp;" "&amp;CHAR(34)&amp;SUBSTITUTE(Y41,CHAR(34),CHAR(34)&amp;CHAR(34))&amp;CHAR(34),BE41)</f>
        <v/>
      </c>
    </row>
    <row r="42" spans="1:58">
      <c r="A42">
        <f>IF(Variables!$A$43="","",Variables!$A$43)</f>
        <v/>
      </c>
      <c r="B42">
        <f>IF(Variables!$E$43="","",IF(ISNUMBER(FIND("=",TRIM(MID(SUBSTITUTE(Variables!$E$43,";",REPT(" ",200)),1,200)))),TRIM(LEFT(TRIM(MID(SUBSTITUTE(Variables!$E$43,";",REPT(" ",200)),1,200)),FIND("=",TRIM(MID(SUBSTITUTE(Variables!$E$43,";",REPT(" ",200)),1,200)))-1)),TRIM(TRIM(MID(SUBSTITUTE(Variables!$E$43,";",REPT(" ",200)),1,200)))))</f>
        <v/>
      </c>
      <c r="C42">
        <f>IF(Variables!$E$43="","",IF(ISNUMBER(FIND("=",TRIM(MID(SUBSTITUTE(Variables!$E$43,";",REPT(" ",200)),201,200)))),TRIM(LEFT(TRIM(MID(SUBSTITUTE(Variables!$E$43,";",REPT(" ",200)),201,200)),FIND("=",TRIM(MID(SUBSTITUTE(Variables!$E$43,";",REPT(" ",200)),201,200)))-1)),TRIM(TRIM(MID(SUBSTITUTE(Variables!$E$43,";",REPT(" ",200)),201,200)))))</f>
        <v/>
      </c>
      <c r="D42">
        <f>IF(Variables!$E$43="","",IF(ISNUMBER(FIND("=",TRIM(MID(SUBSTITUTE(Variables!$E$43,";",REPT(" ",200)),401,200)))),TRIM(LEFT(TRIM(MID(SUBSTITUTE(Variables!$E$43,";",REPT(" ",200)),401,200)),FIND("=",TRIM(MID(SUBSTITUTE(Variables!$E$43,";",REPT(" ",200)),401,200)))-1)),TRIM(TRIM(MID(SUBSTITUTE(Variables!$E$43,";",REPT(" ",200)),401,200)))))</f>
        <v/>
      </c>
      <c r="E42">
        <f>IF(Variables!$E$43="","",IF(ISNUMBER(FIND("=",TRIM(MID(SUBSTITUTE(Variables!$E$43,";",REPT(" ",200)),601,200)))),TRIM(LEFT(TRIM(MID(SUBSTITUTE(Variables!$E$43,";",REPT(" ",200)),601,200)),FIND("=",TRIM(MID(SUBSTITUTE(Variables!$E$43,";",REPT(" ",200)),601,200)))-1)),TRIM(TRIM(MID(SUBSTITUTE(Variables!$E$43,";",REPT(" ",200)),601,200)))))</f>
        <v/>
      </c>
      <c r="F42">
        <f>IF(Variables!$E$43="","",IF(ISNUMBER(FIND("=",TRIM(MID(SUBSTITUTE(Variables!$E$43,";",REPT(" ",200)),801,200)))),TRIM(LEFT(TRIM(MID(SUBSTITUTE(Variables!$E$43,";",REPT(" ",200)),801,200)),FIND("=",TRIM(MID(SUBSTITUTE(Variables!$E$43,";",REPT(" ",200)),801,200)))-1)),TRIM(TRIM(MID(SUBSTITUTE(Variables!$E$43,";",REPT(" ",200)),801,200)))))</f>
        <v/>
      </c>
      <c r="G42">
        <f>IF(Variables!$E$43="","",IF(ISNUMBER(FIND("=",TRIM(MID(SUBSTITUTE(Variables!$E$43,";",REPT(" ",200)),1001,200)))),TRIM(LEFT(TRIM(MID(SUBSTITUTE(Variables!$E$43,";",REPT(" ",200)),1001,200)),FIND("=",TRIM(MID(SUBSTITUTE(Variables!$E$43,";",REPT(" ",200)),1001,200)))-1)),TRIM(TRIM(MID(SUBSTITUTE(Variables!$E$43,";",REPT(" ",200)),1001,200)))))</f>
        <v/>
      </c>
      <c r="H42">
        <f>IF(Variables!$E$43="","",IF(ISNUMBER(FIND("=",TRIM(MID(SUBSTITUTE(Variables!$E$43,";",REPT(" ",200)),1201,200)))),TRIM(LEFT(TRIM(MID(SUBSTITUTE(Variables!$E$43,";",REPT(" ",200)),1201,200)),FIND("=",TRIM(MID(SUBSTITUTE(Variables!$E$43,";",REPT(" ",200)),1201,200)))-1)),TRIM(TRIM(MID(SUBSTITUTE(Variables!$E$43,";",REPT(" ",200)),1201,200)))))</f>
        <v/>
      </c>
      <c r="I42">
        <f>IF(Variables!$E$43="","",IF(ISNUMBER(FIND("=",TRIM(MID(SUBSTITUTE(Variables!$E$43,";",REPT(" ",200)),1401,200)))),TRIM(LEFT(TRIM(MID(SUBSTITUTE(Variables!$E$43,";",REPT(" ",200)),1401,200)),FIND("=",TRIM(MID(SUBSTITUTE(Variables!$E$43,";",REPT(" ",200)),1401,200)))-1)),TRIM(TRIM(MID(SUBSTITUTE(Variables!$E$43,";",REPT(" ",200)),1401,200)))))</f>
        <v/>
      </c>
      <c r="J42">
        <f>IF(Variables!$E$43="","",IF(ISNUMBER(FIND("=",TRIM(MID(SUBSTITUTE(Variables!$E$43,";",REPT(" ",200)),1601,200)))),TRIM(LEFT(TRIM(MID(SUBSTITUTE(Variables!$E$43,";",REPT(" ",200)),1601,200)),FIND("=",TRIM(MID(SUBSTITUTE(Variables!$E$43,";",REPT(" ",200)),1601,200)))-1)),TRIM(TRIM(MID(SUBSTITUTE(Variables!$E$43,";",REPT(" ",200)),1601,200)))))</f>
        <v/>
      </c>
      <c r="K42">
        <f>IF(Variables!$E$43="","",IF(ISNUMBER(FIND("=",TRIM(MID(SUBSTITUTE(Variables!$E$43,";",REPT(" ",200)),1801,200)))),TRIM(LEFT(TRIM(MID(SUBSTITUTE(Variables!$E$43,";",REPT(" ",200)),1801,200)),FIND("=",TRIM(MID(SUBSTITUTE(Variables!$E$43,";",REPT(" ",200)),1801,200)))-1)),TRIM(TRIM(MID(SUBSTITUTE(Variables!$E$43,";",REPT(" ",200)),1801,200)))))</f>
        <v/>
      </c>
      <c r="L42">
        <f>IF(Variables!$E$43="","",IF(ISNUMBER(FIND("=",TRIM(MID(SUBSTITUTE(Variables!$E$43,";",REPT(" ",200)),2001,200)))),TRIM(LEFT(TRIM(MID(SUBSTITUTE(Variables!$E$43,";",REPT(" ",200)),2001,200)),FIND("=",TRIM(MID(SUBSTITUTE(Variables!$E$43,";",REPT(" ",200)),2001,200)))-1)),TRIM(TRIM(MID(SUBSTITUTE(Variables!$E$43,";",REPT(" ",200)),2001,200)))))</f>
        <v/>
      </c>
      <c r="M42">
        <f>IF(Variables!$E$43="","",IF(ISNUMBER(FIND("=",TRIM(MID(SUBSTITUTE(Variables!$E$43,";",REPT(" ",200)),2201,200)))),TRIM(LEFT(TRIM(MID(SUBSTITUTE(Variables!$E$43,";",REPT(" ",200)),2201,200)),FIND("=",TRIM(MID(SUBSTITUTE(Variables!$E$43,";",REPT(" ",200)),2201,200)))-1)),TRIM(TRIM(MID(SUBSTITUTE(Variables!$E$43,";",REPT(" ",200)),2201,200)))))</f>
        <v/>
      </c>
      <c r="N42">
        <f>IF(Variables!$E$43="","",IF(ISNUMBER(FIND("=",TRIM(MID(SUBSTITUTE(Variables!$E$43,";",REPT(" ",200)),1,200)))),TRIM(MID(TRIM(MID(SUBSTITUTE(Variables!$E$43,";",REPT(" ",200)),1,200)),FIND("=",TRIM(MID(SUBSTITUTE(Variables!$E$43,";",REPT(" ",200)),1,200)))+1,200)),""))</f>
        <v/>
      </c>
      <c r="O42">
        <f>IF(Variables!$E$43="","",IF(ISNUMBER(FIND("=",TRIM(MID(SUBSTITUTE(Variables!$E$43,";",REPT(" ",200)),201,200)))),TRIM(MID(TRIM(MID(SUBSTITUTE(Variables!$E$43,";",REPT(" ",200)),201,200)),FIND("=",TRIM(MID(SUBSTITUTE(Variables!$E$43,";",REPT(" ",200)),201,200)))+1,200)),""))</f>
        <v/>
      </c>
      <c r="P42">
        <f>IF(Variables!$E$43="","",IF(ISNUMBER(FIND("=",TRIM(MID(SUBSTITUTE(Variables!$E$43,";",REPT(" ",200)),401,200)))),TRIM(MID(TRIM(MID(SUBSTITUTE(Variables!$E$43,";",REPT(" ",200)),401,200)),FIND("=",TRIM(MID(SUBSTITUTE(Variables!$E$43,";",REPT(" ",200)),401,200)))+1,200)),""))</f>
        <v/>
      </c>
      <c r="Q42">
        <f>IF(Variables!$E$43="","",IF(ISNUMBER(FIND("=",TRIM(MID(SUBSTITUTE(Variables!$E$43,";",REPT(" ",200)),601,200)))),TRIM(MID(TRIM(MID(SUBSTITUTE(Variables!$E$43,";",REPT(" ",200)),601,200)),FIND("=",TRIM(MID(SUBSTITUTE(Variables!$E$43,";",REPT(" ",200)),601,200)))+1,200)),""))</f>
        <v/>
      </c>
      <c r="R42">
        <f>IF(Variables!$E$43="","",IF(ISNUMBER(FIND("=",TRIM(MID(SUBSTITUTE(Variables!$E$43,";",REPT(" ",200)),801,200)))),TRIM(MID(TRIM(MID(SUBSTITUTE(Variables!$E$43,";",REPT(" ",200)),801,200)),FIND("=",TRIM(MID(SUBSTITUTE(Variables!$E$43,";",REPT(" ",200)),801,200)))+1,200)),""))</f>
        <v/>
      </c>
      <c r="S42">
        <f>IF(Variables!$E$43="","",IF(ISNUMBER(FIND("=",TRIM(MID(SUBSTITUTE(Variables!$E$43,";",REPT(" ",200)),1001,200)))),TRIM(MID(TRIM(MID(SUBSTITUTE(Variables!$E$43,";",REPT(" ",200)),1001,200)),FIND("=",TRIM(MID(SUBSTITUTE(Variables!$E$43,";",REPT(" ",200)),1001,200)))+1,200)),""))</f>
        <v/>
      </c>
      <c r="T42">
        <f>IF(Variables!$E$43="","",IF(ISNUMBER(FIND("=",TRIM(MID(SUBSTITUTE(Variables!$E$43,";",REPT(" ",200)),1201,200)))),TRIM(MID(TRIM(MID(SUBSTITUTE(Variables!$E$43,";",REPT(" ",200)),1201,200)),FIND("=",TRIM(MID(SUBSTITUTE(Variables!$E$43,";",REPT(" ",200)),1201,200)))+1,200)),""))</f>
        <v/>
      </c>
      <c r="U42">
        <f>IF(Variables!$E$43="","",IF(ISNUMBER(FIND("=",TRIM(MID(SUBSTITUTE(Variables!$E$43,";",REPT(" ",200)),1401,200)))),TRIM(MID(TRIM(MID(SUBSTITUTE(Variables!$E$43,";",REPT(" ",200)),1401,200)),FIND("=",TRIM(MID(SUBSTITUTE(Variables!$E$43,";",REPT(" ",200)),1401,200)))+1,200)),""))</f>
        <v/>
      </c>
      <c r="V42">
        <f>IF(Variables!$E$43="","",IF(ISNUMBER(FIND("=",TRIM(MID(SUBSTITUTE(Variables!$E$43,";",REPT(" ",200)),1601,200)))),TRIM(MID(TRIM(MID(SUBSTITUTE(Variables!$E$43,";",REPT(" ",200)),1601,200)),FIND("=",TRIM(MID(SUBSTITUTE(Variables!$E$43,";",REPT(" ",200)),1601,200)))+1,200)),""))</f>
        <v/>
      </c>
      <c r="W42">
        <f>IF(Variables!$E$43="","",IF(ISNUMBER(FIND("=",TRIM(MID(SUBSTITUTE(Variables!$E$43,";",REPT(" ",200)),1801,200)))),TRIM(MID(TRIM(MID(SUBSTITUTE(Variables!$E$43,";",REPT(" ",200)),1801,200)),FIND("=",TRIM(MID(SUBSTITUTE(Variables!$E$43,";",REPT(" ",200)),1801,200)))+1,200)),""))</f>
        <v/>
      </c>
      <c r="X42">
        <f>IF(Variables!$E$43="","",IF(ISNUMBER(FIND("=",TRIM(MID(SUBSTITUTE(Variables!$E$43,";",REPT(" ",200)),2001,200)))),TRIM(MID(TRIM(MID(SUBSTITUTE(Variables!$E$43,";",REPT(" ",200)),2001,200)),FIND("=",TRIM(MID(SUBSTITUTE(Variables!$E$43,";",REPT(" ",200)),2001,200)))+1,200)),""))</f>
        <v/>
      </c>
      <c r="Y42">
        <f>IF(Variables!$E$43="","",IF(ISNUMBER(FIND("=",TRIM(MID(SUBSTITUTE(Variables!$E$43,";",REPT(" ",200)),2201,200)))),TRIM(MID(TRIM(MID(SUBSTITUTE(Variables!$E$43,";",REPT(" ",200)),2201,200)),FIND("=",TRIM(MID(SUBSTITUTE(Variables!$E$43,";",REPT(" ",200)),2201,200)))+1,200)),""))</f>
        <v/>
      </c>
      <c r="Z42">
        <f>--AND(B42&lt;&gt;"",N42&lt;&gt;"")+--AND(C42&lt;&gt;"",O42&lt;&gt;"")+--AND(D42&lt;&gt;"",P42&lt;&gt;"")+--AND(E42&lt;&gt;"",Q42&lt;&gt;"")+--AND(F42&lt;&gt;"",R42&lt;&gt;"")+--AND(G42&lt;&gt;"",S42&lt;&gt;"")+--AND(H42&lt;&gt;"",T42&lt;&gt;"")+--AND(I42&lt;&gt;"",U42&lt;&gt;"")+--AND(J42&lt;&gt;"",V42&lt;&gt;"")+--AND(K42&lt;&gt;"",W42&lt;&gt;"")+--AND(L42&lt;&gt;"",X42&lt;&gt;"")+--AND(M42&lt;&gt;"",Y42&lt;&gt;"")</f>
        <v>0.0</v>
      </c>
      <c r="AA42">
        <f>AT42</f>
        <v/>
      </c>
      <c r="AB42">
        <f>BF42</f>
        <v/>
      </c>
      <c r="AC42">
        <f>IF(Variables!$F$43="","",IF(ISNUMBER(FIND("=",TRIM(MID(SUBSTITUTE(Variables!$F$43,";",REPT(" ",200)),1,200)))),TRIM(LEFT(TRIM(MID(SUBSTITUTE(Variables!$F$43,";",REPT(" ",200)),1,200)),FIND("=",TRIM(MID(SUBSTITUTE(Variables!$F$43,";",REPT(" ",200)),1,200)))-1)),TRIM(TRIM(MID(SUBSTITUTE(Variables!$F$43,";",REPT(" ",200)),1,200)))))</f>
        <v/>
      </c>
      <c r="AD42">
        <f>IF(Variables!$F$43="","",IF(ISNUMBER(FIND("=",TRIM(MID(SUBSTITUTE(Variables!$F$43,";",REPT(" ",200)),201,200)))),TRIM(LEFT(TRIM(MID(SUBSTITUTE(Variables!$F$43,";",REPT(" ",200)),201,200)),FIND("=",TRIM(MID(SUBSTITUTE(Variables!$F$43,";",REPT(" ",200)),201,200)))-1)),TRIM(TRIM(MID(SUBSTITUTE(Variables!$F$43,";",REPT(" ",200)),201,200)))))</f>
        <v/>
      </c>
      <c r="AE42">
        <f>IF(Variables!$F$43="","",IF(ISNUMBER(FIND("=",TRIM(MID(SUBSTITUTE(Variables!$F$43,";",REPT(" ",200)),401,200)))),TRIM(LEFT(TRIM(MID(SUBSTITUTE(Variables!$F$43,";",REPT(" ",200)),401,200)),FIND("=",TRIM(MID(SUBSTITUTE(Variables!$F$43,";",REPT(" ",200)),401,200)))-1)),TRIM(TRIM(MID(SUBSTITUTE(Variables!$F$43,";",REPT(" ",200)),401,200)))))</f>
        <v/>
      </c>
      <c r="AF42">
        <f>IF(Variables!$F$43="","",IF(ISNUMBER(FIND("=",TRIM(MID(SUBSTITUTE(Variables!$F$43,";",REPT(" ",200)),601,200)))),TRIM(LEFT(TRIM(MID(SUBSTITUTE(Variables!$F$43,";",REPT(" ",200)),601,200)),FIND("=",TRIM(MID(SUBSTITUTE(Variables!$F$43,";",REPT(" ",200)),601,200)))-1)),TRIM(TRIM(MID(SUBSTITUTE(Variables!$F$43,";",REPT(" ",200)),601,200)))))</f>
        <v/>
      </c>
      <c r="AG42">
        <f>""&amp;IF(AC42="","",IF(""="","",", ")&amp;AC42)&amp;IF(AD42="","",IF(""&amp;IF(AC42="","",IF(""="","",", ")&amp;AC42)="","",", ")&amp;AD42)&amp;IF(AE42="","",IF(""&amp;IF(AC42="","",IF(""="","",", ")&amp;AC42)&amp;IF(AD42="","",IF(""&amp;IF(AC42="","",IF(""="","",", ")&amp;AC42)="","",", ")&amp;AD42)="","",", ")&amp;AE42)&amp;IF(AF42="","",IF(""&amp;IF(AC42="","",IF(""="","",", ")&amp;AC42)&amp;IF(AD42="","",IF(""&amp;IF(AC42="","",IF(""="","",", ")&amp;AC42)="","",", ")&amp;AD42)&amp;IF(AE42="","",IF(""&amp;IF(AC42="","",IF(""="","",", ")&amp;AC42)&amp;IF(AD42="","",IF(""&amp;IF(AC42="","",IF(""="","",", ")&amp;AC42)="","",", ")&amp;AD42)="","",", ")&amp;AE42)="","",", ")&amp;AF42)</f>
        <v/>
      </c>
      <c r="AH42">
        <f>""&amp;IF(AC42="","",IF(""="","",", ")&amp;AC42)&amp;IF(AD42="","",IF(""&amp;IF(AC42="","",IF(""="","",", ")&amp;AC42)="","",", ")&amp;AD42)&amp;IF(AE42="","",IF(""&amp;IF(AC42="","",IF(""="","",", ")&amp;AC42)&amp;IF(AD42="","",IF(""&amp;IF(AC42="","",IF(""="","",", ")&amp;AC42)="","",", ")&amp;AD42)="","",", ")&amp;AE42)&amp;IF(AF42="","",IF(""&amp;IF(AC42="","",IF(""="","",", ")&amp;AC42)&amp;IF(AD42="","",IF(""&amp;IF(AC42="","",IF(""="","",", ")&amp;AC42)="","",", ")&amp;AD42)&amp;IF(AE42="","",IF(""&amp;IF(AC42="","",IF(""="","",", ")&amp;AC42)&amp;IF(AD42="","",IF(""&amp;IF(AC42="","",IF(""="","",", ")&amp;AC42)="","",", ")&amp;AD42)="","",", ")&amp;AE42)="","",", ")&amp;AF42)</f>
        <v/>
      </c>
      <c r="AI42">
        <f>IF(AND(B42&lt;&gt;"",N42&lt;&gt;""),""&amp;IF(""="","",", ")&amp;CHAR(34)&amp;SUBSTITUTE(N42,CHAR(34),"\"&amp;CHAR(34))&amp;CHAR(34)&amp;" = "&amp;B42,"")</f>
        <v/>
      </c>
      <c r="AJ42">
        <f>IF(AND(C42&lt;&gt;"",O42&lt;&gt;""),AI42&amp;IF(AI42="","",", ")&amp;CHAR(34)&amp;SUBSTITUTE(O42,CHAR(34),"\"&amp;CHAR(34))&amp;CHAR(34)&amp;" = "&amp;C42,AI42)</f>
        <v/>
      </c>
      <c r="AK42">
        <f>IF(AND(D42&lt;&gt;"",P42&lt;&gt;""),AJ42&amp;IF(AJ42="","",", ")&amp;CHAR(34)&amp;SUBSTITUTE(P42,CHAR(34),"\"&amp;CHAR(34))&amp;CHAR(34)&amp;" = "&amp;D42,AJ42)</f>
        <v/>
      </c>
      <c r="AL42">
        <f>IF(AND(E42&lt;&gt;"",Q42&lt;&gt;""),AK42&amp;IF(AK42="","",", ")&amp;CHAR(34)&amp;SUBSTITUTE(Q42,CHAR(34),"\"&amp;CHAR(34))&amp;CHAR(34)&amp;" = "&amp;E42,AK42)</f>
        <v/>
      </c>
      <c r="AM42">
        <f>IF(AND(F42&lt;&gt;"",R42&lt;&gt;""),AL42&amp;IF(AL42="","",", ")&amp;CHAR(34)&amp;SUBSTITUTE(R42,CHAR(34),"\"&amp;CHAR(34))&amp;CHAR(34)&amp;" = "&amp;F42,AL42)</f>
        <v/>
      </c>
      <c r="AN42">
        <f>IF(AND(G42&lt;&gt;"",S42&lt;&gt;""),AM42&amp;IF(AM42="","",", ")&amp;CHAR(34)&amp;SUBSTITUTE(S42,CHAR(34),"\"&amp;CHAR(34))&amp;CHAR(34)&amp;" = "&amp;G42,AM42)</f>
        <v/>
      </c>
      <c r="AO42">
        <f>IF(AND(H42&lt;&gt;"",T42&lt;&gt;""),AN42&amp;IF(AN42="","",", ")&amp;CHAR(34)&amp;SUBSTITUTE(T42,CHAR(34),"\"&amp;CHAR(34))&amp;CHAR(34)&amp;" = "&amp;H42,AN42)</f>
        <v/>
      </c>
      <c r="AP42">
        <f>IF(AND(I42&lt;&gt;"",U42&lt;&gt;""),AO42&amp;IF(AO42="","",", ")&amp;CHAR(34)&amp;SUBSTITUTE(U42,CHAR(34),"\"&amp;CHAR(34))&amp;CHAR(34)&amp;" = "&amp;I42,AO42)</f>
        <v/>
      </c>
      <c r="AQ42">
        <f>IF(AND(J42&lt;&gt;"",V42&lt;&gt;""),AP42&amp;IF(AP42="","",", ")&amp;CHAR(34)&amp;SUBSTITUTE(V42,CHAR(34),"\"&amp;CHAR(34))&amp;CHAR(34)&amp;" = "&amp;J42,AP42)</f>
        <v/>
      </c>
      <c r="AR42">
        <f>IF(AND(K42&lt;&gt;"",W42&lt;&gt;""),AQ42&amp;IF(AQ42="","",", ")&amp;CHAR(34)&amp;SUBSTITUTE(W42,CHAR(34),"\"&amp;CHAR(34))&amp;CHAR(34)&amp;" = "&amp;K42,AQ42)</f>
        <v/>
      </c>
      <c r="AS42">
        <f>IF(AND(L42&lt;&gt;"",X42&lt;&gt;""),AR42&amp;IF(AR42="","",", ")&amp;CHAR(34)&amp;SUBSTITUTE(X42,CHAR(34),"\"&amp;CHAR(34))&amp;CHAR(34)&amp;" = "&amp;L42,AR42)</f>
        <v/>
      </c>
      <c r="AT42">
        <f>IF(AND(M42&lt;&gt;"",Y42&lt;&gt;""),AS42&amp;IF(AS42="","",", ")&amp;CHAR(34)&amp;SUBSTITUTE(Y42,CHAR(34),"\"&amp;CHAR(34))&amp;CHAR(34)&amp;" = "&amp;M42,AS42)</f>
        <v/>
      </c>
      <c r="AU42">
        <f>IF(AND(B42&lt;&gt;"",N42&lt;&gt;""),""&amp;IF(""="",""," ")&amp;B42&amp;" "&amp;CHAR(34)&amp;SUBSTITUTE(N42,CHAR(34),CHAR(34)&amp;CHAR(34))&amp;CHAR(34),"")</f>
        <v/>
      </c>
      <c r="AV42">
        <f>IF(AND(C42&lt;&gt;"",O42&lt;&gt;""),AU42&amp;IF(AU42="",""," ")&amp;C42&amp;" "&amp;CHAR(34)&amp;SUBSTITUTE(O42,CHAR(34),CHAR(34)&amp;CHAR(34))&amp;CHAR(34),AU42)</f>
        <v/>
      </c>
      <c r="AW42">
        <f>IF(AND(D42&lt;&gt;"",P42&lt;&gt;""),AV42&amp;IF(AV42="",""," ")&amp;D42&amp;" "&amp;CHAR(34)&amp;SUBSTITUTE(P42,CHAR(34),CHAR(34)&amp;CHAR(34))&amp;CHAR(34),AV42)</f>
        <v/>
      </c>
      <c r="AX42">
        <f>IF(AND(E42&lt;&gt;"",Q42&lt;&gt;""),AW42&amp;IF(AW42="",""," ")&amp;E42&amp;" "&amp;CHAR(34)&amp;SUBSTITUTE(Q42,CHAR(34),CHAR(34)&amp;CHAR(34))&amp;CHAR(34),AW42)</f>
        <v/>
      </c>
      <c r="AY42">
        <f>IF(AND(F42&lt;&gt;"",R42&lt;&gt;""),AX42&amp;IF(AX42="",""," ")&amp;F42&amp;" "&amp;CHAR(34)&amp;SUBSTITUTE(R42,CHAR(34),CHAR(34)&amp;CHAR(34))&amp;CHAR(34),AX42)</f>
        <v/>
      </c>
      <c r="AZ42">
        <f>IF(AND(G42&lt;&gt;"",S42&lt;&gt;""),AY42&amp;IF(AY42="",""," ")&amp;G42&amp;" "&amp;CHAR(34)&amp;SUBSTITUTE(S42,CHAR(34),CHAR(34)&amp;CHAR(34))&amp;CHAR(34),AY42)</f>
        <v/>
      </c>
      <c r="BA42">
        <f>IF(AND(H42&lt;&gt;"",T42&lt;&gt;""),AZ42&amp;IF(AZ42="",""," ")&amp;H42&amp;" "&amp;CHAR(34)&amp;SUBSTITUTE(T42,CHAR(34),CHAR(34)&amp;CHAR(34))&amp;CHAR(34),AZ42)</f>
        <v/>
      </c>
      <c r="BB42">
        <f>IF(AND(I42&lt;&gt;"",U42&lt;&gt;""),BA42&amp;IF(BA42="",""," ")&amp;I42&amp;" "&amp;CHAR(34)&amp;SUBSTITUTE(U42,CHAR(34),CHAR(34)&amp;CHAR(34))&amp;CHAR(34),BA42)</f>
        <v/>
      </c>
      <c r="BC42">
        <f>IF(AND(J42&lt;&gt;"",V42&lt;&gt;""),BB42&amp;IF(BB42="",""," ")&amp;J42&amp;" "&amp;CHAR(34)&amp;SUBSTITUTE(V42,CHAR(34),CHAR(34)&amp;CHAR(34))&amp;CHAR(34),BB42)</f>
        <v/>
      </c>
      <c r="BD42">
        <f>IF(AND(K42&lt;&gt;"",W42&lt;&gt;""),BC42&amp;IF(BC42="",""," ")&amp;K42&amp;" "&amp;CHAR(34)&amp;SUBSTITUTE(W42,CHAR(34),CHAR(34)&amp;CHAR(34))&amp;CHAR(34),BC42)</f>
        <v/>
      </c>
      <c r="BE42">
        <f>IF(AND(L42&lt;&gt;"",X42&lt;&gt;""),BD42&amp;IF(BD42="",""," ")&amp;L42&amp;" "&amp;CHAR(34)&amp;SUBSTITUTE(X42,CHAR(34),CHAR(34)&amp;CHAR(34))&amp;CHAR(34),BD42)</f>
        <v/>
      </c>
      <c r="BF42">
        <f>IF(AND(M42&lt;&gt;"",Y42&lt;&gt;""),BE42&amp;IF(BE42="",""," ")&amp;M42&amp;" "&amp;CHAR(34)&amp;SUBSTITUTE(Y42,CHAR(34),CHAR(34)&amp;CHAR(34))&amp;CHAR(34),BE42)</f>
        <v/>
      </c>
    </row>
    <row r="43" spans="1:58">
      <c r="A43">
        <f>IF(Variables!$A$44="","",Variables!$A$44)</f>
        <v/>
      </c>
      <c r="B43">
        <f>IF(Variables!$E$44="","",IF(ISNUMBER(FIND("=",TRIM(MID(SUBSTITUTE(Variables!$E$44,";",REPT(" ",200)),1,200)))),TRIM(LEFT(TRIM(MID(SUBSTITUTE(Variables!$E$44,";",REPT(" ",200)),1,200)),FIND("=",TRIM(MID(SUBSTITUTE(Variables!$E$44,";",REPT(" ",200)),1,200)))-1)),TRIM(TRIM(MID(SUBSTITUTE(Variables!$E$44,";",REPT(" ",200)),1,200)))))</f>
        <v/>
      </c>
      <c r="C43">
        <f>IF(Variables!$E$44="","",IF(ISNUMBER(FIND("=",TRIM(MID(SUBSTITUTE(Variables!$E$44,";",REPT(" ",200)),201,200)))),TRIM(LEFT(TRIM(MID(SUBSTITUTE(Variables!$E$44,";",REPT(" ",200)),201,200)),FIND("=",TRIM(MID(SUBSTITUTE(Variables!$E$44,";",REPT(" ",200)),201,200)))-1)),TRIM(TRIM(MID(SUBSTITUTE(Variables!$E$44,";",REPT(" ",200)),201,200)))))</f>
        <v/>
      </c>
      <c r="D43">
        <f>IF(Variables!$E$44="","",IF(ISNUMBER(FIND("=",TRIM(MID(SUBSTITUTE(Variables!$E$44,";",REPT(" ",200)),401,200)))),TRIM(LEFT(TRIM(MID(SUBSTITUTE(Variables!$E$44,";",REPT(" ",200)),401,200)),FIND("=",TRIM(MID(SUBSTITUTE(Variables!$E$44,";",REPT(" ",200)),401,200)))-1)),TRIM(TRIM(MID(SUBSTITUTE(Variables!$E$44,";",REPT(" ",200)),401,200)))))</f>
        <v/>
      </c>
      <c r="E43">
        <f>IF(Variables!$E$44="","",IF(ISNUMBER(FIND("=",TRIM(MID(SUBSTITUTE(Variables!$E$44,";",REPT(" ",200)),601,200)))),TRIM(LEFT(TRIM(MID(SUBSTITUTE(Variables!$E$44,";",REPT(" ",200)),601,200)),FIND("=",TRIM(MID(SUBSTITUTE(Variables!$E$44,";",REPT(" ",200)),601,200)))-1)),TRIM(TRIM(MID(SUBSTITUTE(Variables!$E$44,";",REPT(" ",200)),601,200)))))</f>
        <v/>
      </c>
      <c r="F43">
        <f>IF(Variables!$E$44="","",IF(ISNUMBER(FIND("=",TRIM(MID(SUBSTITUTE(Variables!$E$44,";",REPT(" ",200)),801,200)))),TRIM(LEFT(TRIM(MID(SUBSTITUTE(Variables!$E$44,";",REPT(" ",200)),801,200)),FIND("=",TRIM(MID(SUBSTITUTE(Variables!$E$44,";",REPT(" ",200)),801,200)))-1)),TRIM(TRIM(MID(SUBSTITUTE(Variables!$E$44,";",REPT(" ",200)),801,200)))))</f>
        <v/>
      </c>
      <c r="G43">
        <f>IF(Variables!$E$44="","",IF(ISNUMBER(FIND("=",TRIM(MID(SUBSTITUTE(Variables!$E$44,";",REPT(" ",200)),1001,200)))),TRIM(LEFT(TRIM(MID(SUBSTITUTE(Variables!$E$44,";",REPT(" ",200)),1001,200)),FIND("=",TRIM(MID(SUBSTITUTE(Variables!$E$44,";",REPT(" ",200)),1001,200)))-1)),TRIM(TRIM(MID(SUBSTITUTE(Variables!$E$44,";",REPT(" ",200)),1001,200)))))</f>
        <v/>
      </c>
      <c r="H43">
        <f>IF(Variables!$E$44="","",IF(ISNUMBER(FIND("=",TRIM(MID(SUBSTITUTE(Variables!$E$44,";",REPT(" ",200)),1201,200)))),TRIM(LEFT(TRIM(MID(SUBSTITUTE(Variables!$E$44,";",REPT(" ",200)),1201,200)),FIND("=",TRIM(MID(SUBSTITUTE(Variables!$E$44,";",REPT(" ",200)),1201,200)))-1)),TRIM(TRIM(MID(SUBSTITUTE(Variables!$E$44,";",REPT(" ",200)),1201,200)))))</f>
        <v/>
      </c>
      <c r="I43">
        <f>IF(Variables!$E$44="","",IF(ISNUMBER(FIND("=",TRIM(MID(SUBSTITUTE(Variables!$E$44,";",REPT(" ",200)),1401,200)))),TRIM(LEFT(TRIM(MID(SUBSTITUTE(Variables!$E$44,";",REPT(" ",200)),1401,200)),FIND("=",TRIM(MID(SUBSTITUTE(Variables!$E$44,";",REPT(" ",200)),1401,200)))-1)),TRIM(TRIM(MID(SUBSTITUTE(Variables!$E$44,";",REPT(" ",200)),1401,200)))))</f>
        <v/>
      </c>
      <c r="J43">
        <f>IF(Variables!$E$44="","",IF(ISNUMBER(FIND("=",TRIM(MID(SUBSTITUTE(Variables!$E$44,";",REPT(" ",200)),1601,200)))),TRIM(LEFT(TRIM(MID(SUBSTITUTE(Variables!$E$44,";",REPT(" ",200)),1601,200)),FIND("=",TRIM(MID(SUBSTITUTE(Variables!$E$44,";",REPT(" ",200)),1601,200)))-1)),TRIM(TRIM(MID(SUBSTITUTE(Variables!$E$44,";",REPT(" ",200)),1601,200)))))</f>
        <v/>
      </c>
      <c r="K43">
        <f>IF(Variables!$E$44="","",IF(ISNUMBER(FIND("=",TRIM(MID(SUBSTITUTE(Variables!$E$44,";",REPT(" ",200)),1801,200)))),TRIM(LEFT(TRIM(MID(SUBSTITUTE(Variables!$E$44,";",REPT(" ",200)),1801,200)),FIND("=",TRIM(MID(SUBSTITUTE(Variables!$E$44,";",REPT(" ",200)),1801,200)))-1)),TRIM(TRIM(MID(SUBSTITUTE(Variables!$E$44,";",REPT(" ",200)),1801,200)))))</f>
        <v/>
      </c>
      <c r="L43">
        <f>IF(Variables!$E$44="","",IF(ISNUMBER(FIND("=",TRIM(MID(SUBSTITUTE(Variables!$E$44,";",REPT(" ",200)),2001,200)))),TRIM(LEFT(TRIM(MID(SUBSTITUTE(Variables!$E$44,";",REPT(" ",200)),2001,200)),FIND("=",TRIM(MID(SUBSTITUTE(Variables!$E$44,";",REPT(" ",200)),2001,200)))-1)),TRIM(TRIM(MID(SUBSTITUTE(Variables!$E$44,";",REPT(" ",200)),2001,200)))))</f>
        <v/>
      </c>
      <c r="M43">
        <f>IF(Variables!$E$44="","",IF(ISNUMBER(FIND("=",TRIM(MID(SUBSTITUTE(Variables!$E$44,";",REPT(" ",200)),2201,200)))),TRIM(LEFT(TRIM(MID(SUBSTITUTE(Variables!$E$44,";",REPT(" ",200)),2201,200)),FIND("=",TRIM(MID(SUBSTITUTE(Variables!$E$44,";",REPT(" ",200)),2201,200)))-1)),TRIM(TRIM(MID(SUBSTITUTE(Variables!$E$44,";",REPT(" ",200)),2201,200)))))</f>
        <v/>
      </c>
      <c r="N43">
        <f>IF(Variables!$E$44="","",IF(ISNUMBER(FIND("=",TRIM(MID(SUBSTITUTE(Variables!$E$44,";",REPT(" ",200)),1,200)))),TRIM(MID(TRIM(MID(SUBSTITUTE(Variables!$E$44,";",REPT(" ",200)),1,200)),FIND("=",TRIM(MID(SUBSTITUTE(Variables!$E$44,";",REPT(" ",200)),1,200)))+1,200)),""))</f>
        <v/>
      </c>
      <c r="O43">
        <f>IF(Variables!$E$44="","",IF(ISNUMBER(FIND("=",TRIM(MID(SUBSTITUTE(Variables!$E$44,";",REPT(" ",200)),201,200)))),TRIM(MID(TRIM(MID(SUBSTITUTE(Variables!$E$44,";",REPT(" ",200)),201,200)),FIND("=",TRIM(MID(SUBSTITUTE(Variables!$E$44,";",REPT(" ",200)),201,200)))+1,200)),""))</f>
        <v/>
      </c>
      <c r="P43">
        <f>IF(Variables!$E$44="","",IF(ISNUMBER(FIND("=",TRIM(MID(SUBSTITUTE(Variables!$E$44,";",REPT(" ",200)),401,200)))),TRIM(MID(TRIM(MID(SUBSTITUTE(Variables!$E$44,";",REPT(" ",200)),401,200)),FIND("=",TRIM(MID(SUBSTITUTE(Variables!$E$44,";",REPT(" ",200)),401,200)))+1,200)),""))</f>
        <v/>
      </c>
      <c r="Q43">
        <f>IF(Variables!$E$44="","",IF(ISNUMBER(FIND("=",TRIM(MID(SUBSTITUTE(Variables!$E$44,";",REPT(" ",200)),601,200)))),TRIM(MID(TRIM(MID(SUBSTITUTE(Variables!$E$44,";",REPT(" ",200)),601,200)),FIND("=",TRIM(MID(SUBSTITUTE(Variables!$E$44,";",REPT(" ",200)),601,200)))+1,200)),""))</f>
        <v/>
      </c>
      <c r="R43">
        <f>IF(Variables!$E$44="","",IF(ISNUMBER(FIND("=",TRIM(MID(SUBSTITUTE(Variables!$E$44,";",REPT(" ",200)),801,200)))),TRIM(MID(TRIM(MID(SUBSTITUTE(Variables!$E$44,";",REPT(" ",200)),801,200)),FIND("=",TRIM(MID(SUBSTITUTE(Variables!$E$44,";",REPT(" ",200)),801,200)))+1,200)),""))</f>
        <v/>
      </c>
      <c r="S43">
        <f>IF(Variables!$E$44="","",IF(ISNUMBER(FIND("=",TRIM(MID(SUBSTITUTE(Variables!$E$44,";",REPT(" ",200)),1001,200)))),TRIM(MID(TRIM(MID(SUBSTITUTE(Variables!$E$44,";",REPT(" ",200)),1001,200)),FIND("=",TRIM(MID(SUBSTITUTE(Variables!$E$44,";",REPT(" ",200)),1001,200)))+1,200)),""))</f>
        <v/>
      </c>
      <c r="T43">
        <f>IF(Variables!$E$44="","",IF(ISNUMBER(FIND("=",TRIM(MID(SUBSTITUTE(Variables!$E$44,";",REPT(" ",200)),1201,200)))),TRIM(MID(TRIM(MID(SUBSTITUTE(Variables!$E$44,";",REPT(" ",200)),1201,200)),FIND("=",TRIM(MID(SUBSTITUTE(Variables!$E$44,";",REPT(" ",200)),1201,200)))+1,200)),""))</f>
        <v/>
      </c>
      <c r="U43">
        <f>IF(Variables!$E$44="","",IF(ISNUMBER(FIND("=",TRIM(MID(SUBSTITUTE(Variables!$E$44,";",REPT(" ",200)),1401,200)))),TRIM(MID(TRIM(MID(SUBSTITUTE(Variables!$E$44,";",REPT(" ",200)),1401,200)),FIND("=",TRIM(MID(SUBSTITUTE(Variables!$E$44,";",REPT(" ",200)),1401,200)))+1,200)),""))</f>
        <v/>
      </c>
      <c r="V43">
        <f>IF(Variables!$E$44="","",IF(ISNUMBER(FIND("=",TRIM(MID(SUBSTITUTE(Variables!$E$44,";",REPT(" ",200)),1601,200)))),TRIM(MID(TRIM(MID(SUBSTITUTE(Variables!$E$44,";",REPT(" ",200)),1601,200)),FIND("=",TRIM(MID(SUBSTITUTE(Variables!$E$44,";",REPT(" ",200)),1601,200)))+1,200)),""))</f>
        <v/>
      </c>
      <c r="W43">
        <f>IF(Variables!$E$44="","",IF(ISNUMBER(FIND("=",TRIM(MID(SUBSTITUTE(Variables!$E$44,";",REPT(" ",200)),1801,200)))),TRIM(MID(TRIM(MID(SUBSTITUTE(Variables!$E$44,";",REPT(" ",200)),1801,200)),FIND("=",TRIM(MID(SUBSTITUTE(Variables!$E$44,";",REPT(" ",200)),1801,200)))+1,200)),""))</f>
        <v/>
      </c>
      <c r="X43">
        <f>IF(Variables!$E$44="","",IF(ISNUMBER(FIND("=",TRIM(MID(SUBSTITUTE(Variables!$E$44,";",REPT(" ",200)),2001,200)))),TRIM(MID(TRIM(MID(SUBSTITUTE(Variables!$E$44,";",REPT(" ",200)),2001,200)),FIND("=",TRIM(MID(SUBSTITUTE(Variables!$E$44,";",REPT(" ",200)),2001,200)))+1,200)),""))</f>
        <v/>
      </c>
      <c r="Y43">
        <f>IF(Variables!$E$44="","",IF(ISNUMBER(FIND("=",TRIM(MID(SUBSTITUTE(Variables!$E$44,";",REPT(" ",200)),2201,200)))),TRIM(MID(TRIM(MID(SUBSTITUTE(Variables!$E$44,";",REPT(" ",200)),2201,200)),FIND("=",TRIM(MID(SUBSTITUTE(Variables!$E$44,";",REPT(" ",200)),2201,200)))+1,200)),""))</f>
        <v/>
      </c>
      <c r="Z43">
        <f>--AND(B43&lt;&gt;"",N43&lt;&gt;"")+--AND(C43&lt;&gt;"",O43&lt;&gt;"")+--AND(D43&lt;&gt;"",P43&lt;&gt;"")+--AND(E43&lt;&gt;"",Q43&lt;&gt;"")+--AND(F43&lt;&gt;"",R43&lt;&gt;"")+--AND(G43&lt;&gt;"",S43&lt;&gt;"")+--AND(H43&lt;&gt;"",T43&lt;&gt;"")+--AND(I43&lt;&gt;"",U43&lt;&gt;"")+--AND(J43&lt;&gt;"",V43&lt;&gt;"")+--AND(K43&lt;&gt;"",W43&lt;&gt;"")+--AND(L43&lt;&gt;"",X43&lt;&gt;"")+--AND(M43&lt;&gt;"",Y43&lt;&gt;"")</f>
        <v>0.0</v>
      </c>
      <c r="AA43">
        <f>AT43</f>
        <v/>
      </c>
      <c r="AB43">
        <f>BF43</f>
        <v/>
      </c>
      <c r="AC43">
        <f>IF(Variables!$F$44="","",IF(ISNUMBER(FIND("=",TRIM(MID(SUBSTITUTE(Variables!$F$44,";",REPT(" ",200)),1,200)))),TRIM(LEFT(TRIM(MID(SUBSTITUTE(Variables!$F$44,";",REPT(" ",200)),1,200)),FIND("=",TRIM(MID(SUBSTITUTE(Variables!$F$44,";",REPT(" ",200)),1,200)))-1)),TRIM(TRIM(MID(SUBSTITUTE(Variables!$F$44,";",REPT(" ",200)),1,200)))))</f>
        <v/>
      </c>
      <c r="AD43">
        <f>IF(Variables!$F$44="","",IF(ISNUMBER(FIND("=",TRIM(MID(SUBSTITUTE(Variables!$F$44,";",REPT(" ",200)),201,200)))),TRIM(LEFT(TRIM(MID(SUBSTITUTE(Variables!$F$44,";",REPT(" ",200)),201,200)),FIND("=",TRIM(MID(SUBSTITUTE(Variables!$F$44,";",REPT(" ",200)),201,200)))-1)),TRIM(TRIM(MID(SUBSTITUTE(Variables!$F$44,";",REPT(" ",200)),201,200)))))</f>
        <v/>
      </c>
      <c r="AE43">
        <f>IF(Variables!$F$44="","",IF(ISNUMBER(FIND("=",TRIM(MID(SUBSTITUTE(Variables!$F$44,";",REPT(" ",200)),401,200)))),TRIM(LEFT(TRIM(MID(SUBSTITUTE(Variables!$F$44,";",REPT(" ",200)),401,200)),FIND("=",TRIM(MID(SUBSTITUTE(Variables!$F$44,";",REPT(" ",200)),401,200)))-1)),TRIM(TRIM(MID(SUBSTITUTE(Variables!$F$44,";",REPT(" ",200)),401,200)))))</f>
        <v/>
      </c>
      <c r="AF43">
        <f>IF(Variables!$F$44="","",IF(ISNUMBER(FIND("=",TRIM(MID(SUBSTITUTE(Variables!$F$44,";",REPT(" ",200)),601,200)))),TRIM(LEFT(TRIM(MID(SUBSTITUTE(Variables!$F$44,";",REPT(" ",200)),601,200)),FIND("=",TRIM(MID(SUBSTITUTE(Variables!$F$44,";",REPT(" ",200)),601,200)))-1)),TRIM(TRIM(MID(SUBSTITUTE(Variables!$F$44,";",REPT(" ",200)),601,200)))))</f>
        <v/>
      </c>
      <c r="AG43">
        <f>""&amp;IF(AC43="","",IF(""="","",", ")&amp;AC43)&amp;IF(AD43="","",IF(""&amp;IF(AC43="","",IF(""="","",", ")&amp;AC43)="","",", ")&amp;AD43)&amp;IF(AE43="","",IF(""&amp;IF(AC43="","",IF(""="","",", ")&amp;AC43)&amp;IF(AD43="","",IF(""&amp;IF(AC43="","",IF(""="","",", ")&amp;AC43)="","",", ")&amp;AD43)="","",", ")&amp;AE43)&amp;IF(AF43="","",IF(""&amp;IF(AC43="","",IF(""="","",", ")&amp;AC43)&amp;IF(AD43="","",IF(""&amp;IF(AC43="","",IF(""="","",", ")&amp;AC43)="","",", ")&amp;AD43)&amp;IF(AE43="","",IF(""&amp;IF(AC43="","",IF(""="","",", ")&amp;AC43)&amp;IF(AD43="","",IF(""&amp;IF(AC43="","",IF(""="","",", ")&amp;AC43)="","",", ")&amp;AD43)="","",", ")&amp;AE43)="","",", ")&amp;AF43)</f>
        <v/>
      </c>
      <c r="AH43">
        <f>""&amp;IF(AC43="","",IF(""="","",", ")&amp;AC43)&amp;IF(AD43="","",IF(""&amp;IF(AC43="","",IF(""="","",", ")&amp;AC43)="","",", ")&amp;AD43)&amp;IF(AE43="","",IF(""&amp;IF(AC43="","",IF(""="","",", ")&amp;AC43)&amp;IF(AD43="","",IF(""&amp;IF(AC43="","",IF(""="","",", ")&amp;AC43)="","",", ")&amp;AD43)="","",", ")&amp;AE43)&amp;IF(AF43="","",IF(""&amp;IF(AC43="","",IF(""="","",", ")&amp;AC43)&amp;IF(AD43="","",IF(""&amp;IF(AC43="","",IF(""="","",", ")&amp;AC43)="","",", ")&amp;AD43)&amp;IF(AE43="","",IF(""&amp;IF(AC43="","",IF(""="","",", ")&amp;AC43)&amp;IF(AD43="","",IF(""&amp;IF(AC43="","",IF(""="","",", ")&amp;AC43)="","",", ")&amp;AD43)="","",", ")&amp;AE43)="","",", ")&amp;AF43)</f>
        <v/>
      </c>
      <c r="AI43">
        <f>IF(AND(B43&lt;&gt;"",N43&lt;&gt;""),""&amp;IF(""="","",", ")&amp;CHAR(34)&amp;SUBSTITUTE(N43,CHAR(34),"\"&amp;CHAR(34))&amp;CHAR(34)&amp;" = "&amp;B43,"")</f>
        <v/>
      </c>
      <c r="AJ43">
        <f>IF(AND(C43&lt;&gt;"",O43&lt;&gt;""),AI43&amp;IF(AI43="","",", ")&amp;CHAR(34)&amp;SUBSTITUTE(O43,CHAR(34),"\"&amp;CHAR(34))&amp;CHAR(34)&amp;" = "&amp;C43,AI43)</f>
        <v/>
      </c>
      <c r="AK43">
        <f>IF(AND(D43&lt;&gt;"",P43&lt;&gt;""),AJ43&amp;IF(AJ43="","",", ")&amp;CHAR(34)&amp;SUBSTITUTE(P43,CHAR(34),"\"&amp;CHAR(34))&amp;CHAR(34)&amp;" = "&amp;D43,AJ43)</f>
        <v/>
      </c>
      <c r="AL43">
        <f>IF(AND(E43&lt;&gt;"",Q43&lt;&gt;""),AK43&amp;IF(AK43="","",", ")&amp;CHAR(34)&amp;SUBSTITUTE(Q43,CHAR(34),"\"&amp;CHAR(34))&amp;CHAR(34)&amp;" = "&amp;E43,AK43)</f>
        <v/>
      </c>
      <c r="AM43">
        <f>IF(AND(F43&lt;&gt;"",R43&lt;&gt;""),AL43&amp;IF(AL43="","",", ")&amp;CHAR(34)&amp;SUBSTITUTE(R43,CHAR(34),"\"&amp;CHAR(34))&amp;CHAR(34)&amp;" = "&amp;F43,AL43)</f>
        <v/>
      </c>
      <c r="AN43">
        <f>IF(AND(G43&lt;&gt;"",S43&lt;&gt;""),AM43&amp;IF(AM43="","",", ")&amp;CHAR(34)&amp;SUBSTITUTE(S43,CHAR(34),"\"&amp;CHAR(34))&amp;CHAR(34)&amp;" = "&amp;G43,AM43)</f>
        <v/>
      </c>
      <c r="AO43">
        <f>IF(AND(H43&lt;&gt;"",T43&lt;&gt;""),AN43&amp;IF(AN43="","",", ")&amp;CHAR(34)&amp;SUBSTITUTE(T43,CHAR(34),"\"&amp;CHAR(34))&amp;CHAR(34)&amp;" = "&amp;H43,AN43)</f>
        <v/>
      </c>
      <c r="AP43">
        <f>IF(AND(I43&lt;&gt;"",U43&lt;&gt;""),AO43&amp;IF(AO43="","",", ")&amp;CHAR(34)&amp;SUBSTITUTE(U43,CHAR(34),"\"&amp;CHAR(34))&amp;CHAR(34)&amp;" = "&amp;I43,AO43)</f>
        <v/>
      </c>
      <c r="AQ43">
        <f>IF(AND(J43&lt;&gt;"",V43&lt;&gt;""),AP43&amp;IF(AP43="","",", ")&amp;CHAR(34)&amp;SUBSTITUTE(V43,CHAR(34),"\"&amp;CHAR(34))&amp;CHAR(34)&amp;" = "&amp;J43,AP43)</f>
        <v/>
      </c>
      <c r="AR43">
        <f>IF(AND(K43&lt;&gt;"",W43&lt;&gt;""),AQ43&amp;IF(AQ43="","",", ")&amp;CHAR(34)&amp;SUBSTITUTE(W43,CHAR(34),"\"&amp;CHAR(34))&amp;CHAR(34)&amp;" = "&amp;K43,AQ43)</f>
        <v/>
      </c>
      <c r="AS43">
        <f>IF(AND(L43&lt;&gt;"",X43&lt;&gt;""),AR43&amp;IF(AR43="","",", ")&amp;CHAR(34)&amp;SUBSTITUTE(X43,CHAR(34),"\"&amp;CHAR(34))&amp;CHAR(34)&amp;" = "&amp;L43,AR43)</f>
        <v/>
      </c>
      <c r="AT43">
        <f>IF(AND(M43&lt;&gt;"",Y43&lt;&gt;""),AS43&amp;IF(AS43="","",", ")&amp;CHAR(34)&amp;SUBSTITUTE(Y43,CHAR(34),"\"&amp;CHAR(34))&amp;CHAR(34)&amp;" = "&amp;M43,AS43)</f>
        <v/>
      </c>
      <c r="AU43">
        <f>IF(AND(B43&lt;&gt;"",N43&lt;&gt;""),""&amp;IF(""="",""," ")&amp;B43&amp;" "&amp;CHAR(34)&amp;SUBSTITUTE(N43,CHAR(34),CHAR(34)&amp;CHAR(34))&amp;CHAR(34),"")</f>
        <v/>
      </c>
      <c r="AV43">
        <f>IF(AND(C43&lt;&gt;"",O43&lt;&gt;""),AU43&amp;IF(AU43="",""," ")&amp;C43&amp;" "&amp;CHAR(34)&amp;SUBSTITUTE(O43,CHAR(34),CHAR(34)&amp;CHAR(34))&amp;CHAR(34),AU43)</f>
        <v/>
      </c>
      <c r="AW43">
        <f>IF(AND(D43&lt;&gt;"",P43&lt;&gt;""),AV43&amp;IF(AV43="",""," ")&amp;D43&amp;" "&amp;CHAR(34)&amp;SUBSTITUTE(P43,CHAR(34),CHAR(34)&amp;CHAR(34))&amp;CHAR(34),AV43)</f>
        <v/>
      </c>
      <c r="AX43">
        <f>IF(AND(E43&lt;&gt;"",Q43&lt;&gt;""),AW43&amp;IF(AW43="",""," ")&amp;E43&amp;" "&amp;CHAR(34)&amp;SUBSTITUTE(Q43,CHAR(34),CHAR(34)&amp;CHAR(34))&amp;CHAR(34),AW43)</f>
        <v/>
      </c>
      <c r="AY43">
        <f>IF(AND(F43&lt;&gt;"",R43&lt;&gt;""),AX43&amp;IF(AX43="",""," ")&amp;F43&amp;" "&amp;CHAR(34)&amp;SUBSTITUTE(R43,CHAR(34),CHAR(34)&amp;CHAR(34))&amp;CHAR(34),AX43)</f>
        <v/>
      </c>
      <c r="AZ43">
        <f>IF(AND(G43&lt;&gt;"",S43&lt;&gt;""),AY43&amp;IF(AY43="",""," ")&amp;G43&amp;" "&amp;CHAR(34)&amp;SUBSTITUTE(S43,CHAR(34),CHAR(34)&amp;CHAR(34))&amp;CHAR(34),AY43)</f>
        <v/>
      </c>
      <c r="BA43">
        <f>IF(AND(H43&lt;&gt;"",T43&lt;&gt;""),AZ43&amp;IF(AZ43="",""," ")&amp;H43&amp;" "&amp;CHAR(34)&amp;SUBSTITUTE(T43,CHAR(34),CHAR(34)&amp;CHAR(34))&amp;CHAR(34),AZ43)</f>
        <v/>
      </c>
      <c r="BB43">
        <f>IF(AND(I43&lt;&gt;"",U43&lt;&gt;""),BA43&amp;IF(BA43="",""," ")&amp;I43&amp;" "&amp;CHAR(34)&amp;SUBSTITUTE(U43,CHAR(34),CHAR(34)&amp;CHAR(34))&amp;CHAR(34),BA43)</f>
        <v/>
      </c>
      <c r="BC43">
        <f>IF(AND(J43&lt;&gt;"",V43&lt;&gt;""),BB43&amp;IF(BB43="",""," ")&amp;J43&amp;" "&amp;CHAR(34)&amp;SUBSTITUTE(V43,CHAR(34),CHAR(34)&amp;CHAR(34))&amp;CHAR(34),BB43)</f>
        <v/>
      </c>
      <c r="BD43">
        <f>IF(AND(K43&lt;&gt;"",W43&lt;&gt;""),BC43&amp;IF(BC43="",""," ")&amp;K43&amp;" "&amp;CHAR(34)&amp;SUBSTITUTE(W43,CHAR(34),CHAR(34)&amp;CHAR(34))&amp;CHAR(34),BC43)</f>
        <v/>
      </c>
      <c r="BE43">
        <f>IF(AND(L43&lt;&gt;"",X43&lt;&gt;""),BD43&amp;IF(BD43="",""," ")&amp;L43&amp;" "&amp;CHAR(34)&amp;SUBSTITUTE(X43,CHAR(34),CHAR(34)&amp;CHAR(34))&amp;CHAR(34),BD43)</f>
        <v/>
      </c>
      <c r="BF43">
        <f>IF(AND(M43&lt;&gt;"",Y43&lt;&gt;""),BE43&amp;IF(BE43="",""," ")&amp;M43&amp;" "&amp;CHAR(34)&amp;SUBSTITUTE(Y43,CHAR(34),CHAR(34)&amp;CHAR(34))&amp;CHAR(34),BE43)</f>
        <v/>
      </c>
    </row>
    <row r="44" spans="1:58">
      <c r="A44">
        <f>IF(Variables!$A$45="","",Variables!$A$45)</f>
        <v/>
      </c>
      <c r="B44">
        <f>IF(Variables!$E$45="","",IF(ISNUMBER(FIND("=",TRIM(MID(SUBSTITUTE(Variables!$E$45,";",REPT(" ",200)),1,200)))),TRIM(LEFT(TRIM(MID(SUBSTITUTE(Variables!$E$45,";",REPT(" ",200)),1,200)),FIND("=",TRIM(MID(SUBSTITUTE(Variables!$E$45,";",REPT(" ",200)),1,200)))-1)),TRIM(TRIM(MID(SUBSTITUTE(Variables!$E$45,";",REPT(" ",200)),1,200)))))</f>
        <v/>
      </c>
      <c r="C44">
        <f>IF(Variables!$E$45="","",IF(ISNUMBER(FIND("=",TRIM(MID(SUBSTITUTE(Variables!$E$45,";",REPT(" ",200)),201,200)))),TRIM(LEFT(TRIM(MID(SUBSTITUTE(Variables!$E$45,";",REPT(" ",200)),201,200)),FIND("=",TRIM(MID(SUBSTITUTE(Variables!$E$45,";",REPT(" ",200)),201,200)))-1)),TRIM(TRIM(MID(SUBSTITUTE(Variables!$E$45,";",REPT(" ",200)),201,200)))))</f>
        <v/>
      </c>
      <c r="D44">
        <f>IF(Variables!$E$45="","",IF(ISNUMBER(FIND("=",TRIM(MID(SUBSTITUTE(Variables!$E$45,";",REPT(" ",200)),401,200)))),TRIM(LEFT(TRIM(MID(SUBSTITUTE(Variables!$E$45,";",REPT(" ",200)),401,200)),FIND("=",TRIM(MID(SUBSTITUTE(Variables!$E$45,";",REPT(" ",200)),401,200)))-1)),TRIM(TRIM(MID(SUBSTITUTE(Variables!$E$45,";",REPT(" ",200)),401,200)))))</f>
        <v/>
      </c>
      <c r="E44">
        <f>IF(Variables!$E$45="","",IF(ISNUMBER(FIND("=",TRIM(MID(SUBSTITUTE(Variables!$E$45,";",REPT(" ",200)),601,200)))),TRIM(LEFT(TRIM(MID(SUBSTITUTE(Variables!$E$45,";",REPT(" ",200)),601,200)),FIND("=",TRIM(MID(SUBSTITUTE(Variables!$E$45,";",REPT(" ",200)),601,200)))-1)),TRIM(TRIM(MID(SUBSTITUTE(Variables!$E$45,";",REPT(" ",200)),601,200)))))</f>
        <v/>
      </c>
      <c r="F44">
        <f>IF(Variables!$E$45="","",IF(ISNUMBER(FIND("=",TRIM(MID(SUBSTITUTE(Variables!$E$45,";",REPT(" ",200)),801,200)))),TRIM(LEFT(TRIM(MID(SUBSTITUTE(Variables!$E$45,";",REPT(" ",200)),801,200)),FIND("=",TRIM(MID(SUBSTITUTE(Variables!$E$45,";",REPT(" ",200)),801,200)))-1)),TRIM(TRIM(MID(SUBSTITUTE(Variables!$E$45,";",REPT(" ",200)),801,200)))))</f>
        <v/>
      </c>
      <c r="G44">
        <f>IF(Variables!$E$45="","",IF(ISNUMBER(FIND("=",TRIM(MID(SUBSTITUTE(Variables!$E$45,";",REPT(" ",200)),1001,200)))),TRIM(LEFT(TRIM(MID(SUBSTITUTE(Variables!$E$45,";",REPT(" ",200)),1001,200)),FIND("=",TRIM(MID(SUBSTITUTE(Variables!$E$45,";",REPT(" ",200)),1001,200)))-1)),TRIM(TRIM(MID(SUBSTITUTE(Variables!$E$45,";",REPT(" ",200)),1001,200)))))</f>
        <v/>
      </c>
      <c r="H44">
        <f>IF(Variables!$E$45="","",IF(ISNUMBER(FIND("=",TRIM(MID(SUBSTITUTE(Variables!$E$45,";",REPT(" ",200)),1201,200)))),TRIM(LEFT(TRIM(MID(SUBSTITUTE(Variables!$E$45,";",REPT(" ",200)),1201,200)),FIND("=",TRIM(MID(SUBSTITUTE(Variables!$E$45,";",REPT(" ",200)),1201,200)))-1)),TRIM(TRIM(MID(SUBSTITUTE(Variables!$E$45,";",REPT(" ",200)),1201,200)))))</f>
        <v/>
      </c>
      <c r="I44">
        <f>IF(Variables!$E$45="","",IF(ISNUMBER(FIND("=",TRIM(MID(SUBSTITUTE(Variables!$E$45,";",REPT(" ",200)),1401,200)))),TRIM(LEFT(TRIM(MID(SUBSTITUTE(Variables!$E$45,";",REPT(" ",200)),1401,200)),FIND("=",TRIM(MID(SUBSTITUTE(Variables!$E$45,";",REPT(" ",200)),1401,200)))-1)),TRIM(TRIM(MID(SUBSTITUTE(Variables!$E$45,";",REPT(" ",200)),1401,200)))))</f>
        <v/>
      </c>
      <c r="J44">
        <f>IF(Variables!$E$45="","",IF(ISNUMBER(FIND("=",TRIM(MID(SUBSTITUTE(Variables!$E$45,";",REPT(" ",200)),1601,200)))),TRIM(LEFT(TRIM(MID(SUBSTITUTE(Variables!$E$45,";",REPT(" ",200)),1601,200)),FIND("=",TRIM(MID(SUBSTITUTE(Variables!$E$45,";",REPT(" ",200)),1601,200)))-1)),TRIM(TRIM(MID(SUBSTITUTE(Variables!$E$45,";",REPT(" ",200)),1601,200)))))</f>
        <v/>
      </c>
      <c r="K44">
        <f>IF(Variables!$E$45="","",IF(ISNUMBER(FIND("=",TRIM(MID(SUBSTITUTE(Variables!$E$45,";",REPT(" ",200)),1801,200)))),TRIM(LEFT(TRIM(MID(SUBSTITUTE(Variables!$E$45,";",REPT(" ",200)),1801,200)),FIND("=",TRIM(MID(SUBSTITUTE(Variables!$E$45,";",REPT(" ",200)),1801,200)))-1)),TRIM(TRIM(MID(SUBSTITUTE(Variables!$E$45,";",REPT(" ",200)),1801,200)))))</f>
        <v/>
      </c>
      <c r="L44">
        <f>IF(Variables!$E$45="","",IF(ISNUMBER(FIND("=",TRIM(MID(SUBSTITUTE(Variables!$E$45,";",REPT(" ",200)),2001,200)))),TRIM(LEFT(TRIM(MID(SUBSTITUTE(Variables!$E$45,";",REPT(" ",200)),2001,200)),FIND("=",TRIM(MID(SUBSTITUTE(Variables!$E$45,";",REPT(" ",200)),2001,200)))-1)),TRIM(TRIM(MID(SUBSTITUTE(Variables!$E$45,";",REPT(" ",200)),2001,200)))))</f>
        <v/>
      </c>
      <c r="M44">
        <f>IF(Variables!$E$45="","",IF(ISNUMBER(FIND("=",TRIM(MID(SUBSTITUTE(Variables!$E$45,";",REPT(" ",200)),2201,200)))),TRIM(LEFT(TRIM(MID(SUBSTITUTE(Variables!$E$45,";",REPT(" ",200)),2201,200)),FIND("=",TRIM(MID(SUBSTITUTE(Variables!$E$45,";",REPT(" ",200)),2201,200)))-1)),TRIM(TRIM(MID(SUBSTITUTE(Variables!$E$45,";",REPT(" ",200)),2201,200)))))</f>
        <v/>
      </c>
      <c r="N44">
        <f>IF(Variables!$E$45="","",IF(ISNUMBER(FIND("=",TRIM(MID(SUBSTITUTE(Variables!$E$45,";",REPT(" ",200)),1,200)))),TRIM(MID(TRIM(MID(SUBSTITUTE(Variables!$E$45,";",REPT(" ",200)),1,200)),FIND("=",TRIM(MID(SUBSTITUTE(Variables!$E$45,";",REPT(" ",200)),1,200)))+1,200)),""))</f>
        <v/>
      </c>
      <c r="O44">
        <f>IF(Variables!$E$45="","",IF(ISNUMBER(FIND("=",TRIM(MID(SUBSTITUTE(Variables!$E$45,";",REPT(" ",200)),201,200)))),TRIM(MID(TRIM(MID(SUBSTITUTE(Variables!$E$45,";",REPT(" ",200)),201,200)),FIND("=",TRIM(MID(SUBSTITUTE(Variables!$E$45,";",REPT(" ",200)),201,200)))+1,200)),""))</f>
        <v/>
      </c>
      <c r="P44">
        <f>IF(Variables!$E$45="","",IF(ISNUMBER(FIND("=",TRIM(MID(SUBSTITUTE(Variables!$E$45,";",REPT(" ",200)),401,200)))),TRIM(MID(TRIM(MID(SUBSTITUTE(Variables!$E$45,";",REPT(" ",200)),401,200)),FIND("=",TRIM(MID(SUBSTITUTE(Variables!$E$45,";",REPT(" ",200)),401,200)))+1,200)),""))</f>
        <v/>
      </c>
      <c r="Q44">
        <f>IF(Variables!$E$45="","",IF(ISNUMBER(FIND("=",TRIM(MID(SUBSTITUTE(Variables!$E$45,";",REPT(" ",200)),601,200)))),TRIM(MID(TRIM(MID(SUBSTITUTE(Variables!$E$45,";",REPT(" ",200)),601,200)),FIND("=",TRIM(MID(SUBSTITUTE(Variables!$E$45,";",REPT(" ",200)),601,200)))+1,200)),""))</f>
        <v/>
      </c>
      <c r="R44">
        <f>IF(Variables!$E$45="","",IF(ISNUMBER(FIND("=",TRIM(MID(SUBSTITUTE(Variables!$E$45,";",REPT(" ",200)),801,200)))),TRIM(MID(TRIM(MID(SUBSTITUTE(Variables!$E$45,";",REPT(" ",200)),801,200)),FIND("=",TRIM(MID(SUBSTITUTE(Variables!$E$45,";",REPT(" ",200)),801,200)))+1,200)),""))</f>
        <v/>
      </c>
      <c r="S44">
        <f>IF(Variables!$E$45="","",IF(ISNUMBER(FIND("=",TRIM(MID(SUBSTITUTE(Variables!$E$45,";",REPT(" ",200)),1001,200)))),TRIM(MID(TRIM(MID(SUBSTITUTE(Variables!$E$45,";",REPT(" ",200)),1001,200)),FIND("=",TRIM(MID(SUBSTITUTE(Variables!$E$45,";",REPT(" ",200)),1001,200)))+1,200)),""))</f>
        <v/>
      </c>
      <c r="T44">
        <f>IF(Variables!$E$45="","",IF(ISNUMBER(FIND("=",TRIM(MID(SUBSTITUTE(Variables!$E$45,";",REPT(" ",200)),1201,200)))),TRIM(MID(TRIM(MID(SUBSTITUTE(Variables!$E$45,";",REPT(" ",200)),1201,200)),FIND("=",TRIM(MID(SUBSTITUTE(Variables!$E$45,";",REPT(" ",200)),1201,200)))+1,200)),""))</f>
        <v/>
      </c>
      <c r="U44">
        <f>IF(Variables!$E$45="","",IF(ISNUMBER(FIND("=",TRIM(MID(SUBSTITUTE(Variables!$E$45,";",REPT(" ",200)),1401,200)))),TRIM(MID(TRIM(MID(SUBSTITUTE(Variables!$E$45,";",REPT(" ",200)),1401,200)),FIND("=",TRIM(MID(SUBSTITUTE(Variables!$E$45,";",REPT(" ",200)),1401,200)))+1,200)),""))</f>
        <v/>
      </c>
      <c r="V44">
        <f>IF(Variables!$E$45="","",IF(ISNUMBER(FIND("=",TRIM(MID(SUBSTITUTE(Variables!$E$45,";",REPT(" ",200)),1601,200)))),TRIM(MID(TRIM(MID(SUBSTITUTE(Variables!$E$45,";",REPT(" ",200)),1601,200)),FIND("=",TRIM(MID(SUBSTITUTE(Variables!$E$45,";",REPT(" ",200)),1601,200)))+1,200)),""))</f>
        <v/>
      </c>
      <c r="W44">
        <f>IF(Variables!$E$45="","",IF(ISNUMBER(FIND("=",TRIM(MID(SUBSTITUTE(Variables!$E$45,";",REPT(" ",200)),1801,200)))),TRIM(MID(TRIM(MID(SUBSTITUTE(Variables!$E$45,";",REPT(" ",200)),1801,200)),FIND("=",TRIM(MID(SUBSTITUTE(Variables!$E$45,";",REPT(" ",200)),1801,200)))+1,200)),""))</f>
        <v/>
      </c>
      <c r="X44">
        <f>IF(Variables!$E$45="","",IF(ISNUMBER(FIND("=",TRIM(MID(SUBSTITUTE(Variables!$E$45,";",REPT(" ",200)),2001,200)))),TRIM(MID(TRIM(MID(SUBSTITUTE(Variables!$E$45,";",REPT(" ",200)),2001,200)),FIND("=",TRIM(MID(SUBSTITUTE(Variables!$E$45,";",REPT(" ",200)),2001,200)))+1,200)),""))</f>
        <v/>
      </c>
      <c r="Y44">
        <f>IF(Variables!$E$45="","",IF(ISNUMBER(FIND("=",TRIM(MID(SUBSTITUTE(Variables!$E$45,";",REPT(" ",200)),2201,200)))),TRIM(MID(TRIM(MID(SUBSTITUTE(Variables!$E$45,";",REPT(" ",200)),2201,200)),FIND("=",TRIM(MID(SUBSTITUTE(Variables!$E$45,";",REPT(" ",200)),2201,200)))+1,200)),""))</f>
        <v/>
      </c>
      <c r="Z44">
        <f>--AND(B44&lt;&gt;"",N44&lt;&gt;"")+--AND(C44&lt;&gt;"",O44&lt;&gt;"")+--AND(D44&lt;&gt;"",P44&lt;&gt;"")+--AND(E44&lt;&gt;"",Q44&lt;&gt;"")+--AND(F44&lt;&gt;"",R44&lt;&gt;"")+--AND(G44&lt;&gt;"",S44&lt;&gt;"")+--AND(H44&lt;&gt;"",T44&lt;&gt;"")+--AND(I44&lt;&gt;"",U44&lt;&gt;"")+--AND(J44&lt;&gt;"",V44&lt;&gt;"")+--AND(K44&lt;&gt;"",W44&lt;&gt;"")+--AND(L44&lt;&gt;"",X44&lt;&gt;"")+--AND(M44&lt;&gt;"",Y44&lt;&gt;"")</f>
        <v>0.0</v>
      </c>
      <c r="AA44">
        <f>AT44</f>
        <v/>
      </c>
      <c r="AB44">
        <f>BF44</f>
        <v/>
      </c>
      <c r="AC44">
        <f>IF(Variables!$F$45="","",IF(ISNUMBER(FIND("=",TRIM(MID(SUBSTITUTE(Variables!$F$45,";",REPT(" ",200)),1,200)))),TRIM(LEFT(TRIM(MID(SUBSTITUTE(Variables!$F$45,";",REPT(" ",200)),1,200)),FIND("=",TRIM(MID(SUBSTITUTE(Variables!$F$45,";",REPT(" ",200)),1,200)))-1)),TRIM(TRIM(MID(SUBSTITUTE(Variables!$F$45,";",REPT(" ",200)),1,200)))))</f>
        <v/>
      </c>
      <c r="AD44">
        <f>IF(Variables!$F$45="","",IF(ISNUMBER(FIND("=",TRIM(MID(SUBSTITUTE(Variables!$F$45,";",REPT(" ",200)),201,200)))),TRIM(LEFT(TRIM(MID(SUBSTITUTE(Variables!$F$45,";",REPT(" ",200)),201,200)),FIND("=",TRIM(MID(SUBSTITUTE(Variables!$F$45,";",REPT(" ",200)),201,200)))-1)),TRIM(TRIM(MID(SUBSTITUTE(Variables!$F$45,";",REPT(" ",200)),201,200)))))</f>
        <v/>
      </c>
      <c r="AE44">
        <f>IF(Variables!$F$45="","",IF(ISNUMBER(FIND("=",TRIM(MID(SUBSTITUTE(Variables!$F$45,";",REPT(" ",200)),401,200)))),TRIM(LEFT(TRIM(MID(SUBSTITUTE(Variables!$F$45,";",REPT(" ",200)),401,200)),FIND("=",TRIM(MID(SUBSTITUTE(Variables!$F$45,";",REPT(" ",200)),401,200)))-1)),TRIM(TRIM(MID(SUBSTITUTE(Variables!$F$45,";",REPT(" ",200)),401,200)))))</f>
        <v/>
      </c>
      <c r="AF44">
        <f>IF(Variables!$F$45="","",IF(ISNUMBER(FIND("=",TRIM(MID(SUBSTITUTE(Variables!$F$45,";",REPT(" ",200)),601,200)))),TRIM(LEFT(TRIM(MID(SUBSTITUTE(Variables!$F$45,";",REPT(" ",200)),601,200)),FIND("=",TRIM(MID(SUBSTITUTE(Variables!$F$45,";",REPT(" ",200)),601,200)))-1)),TRIM(TRIM(MID(SUBSTITUTE(Variables!$F$45,";",REPT(" ",200)),601,200)))))</f>
        <v/>
      </c>
      <c r="AG44">
        <f>""&amp;IF(AC44="","",IF(""="","",", ")&amp;AC44)&amp;IF(AD44="","",IF(""&amp;IF(AC44="","",IF(""="","",", ")&amp;AC44)="","",", ")&amp;AD44)&amp;IF(AE44="","",IF(""&amp;IF(AC44="","",IF(""="","",", ")&amp;AC44)&amp;IF(AD44="","",IF(""&amp;IF(AC44="","",IF(""="","",", ")&amp;AC44)="","",", ")&amp;AD44)="","",", ")&amp;AE44)&amp;IF(AF44="","",IF(""&amp;IF(AC44="","",IF(""="","",", ")&amp;AC44)&amp;IF(AD44="","",IF(""&amp;IF(AC44="","",IF(""="","",", ")&amp;AC44)="","",", ")&amp;AD44)&amp;IF(AE44="","",IF(""&amp;IF(AC44="","",IF(""="","",", ")&amp;AC44)&amp;IF(AD44="","",IF(""&amp;IF(AC44="","",IF(""="","",", ")&amp;AC44)="","",", ")&amp;AD44)="","",", ")&amp;AE44)="","",", ")&amp;AF44)</f>
        <v/>
      </c>
      <c r="AH44">
        <f>""&amp;IF(AC44="","",IF(""="","",", ")&amp;AC44)&amp;IF(AD44="","",IF(""&amp;IF(AC44="","",IF(""="","",", ")&amp;AC44)="","",", ")&amp;AD44)&amp;IF(AE44="","",IF(""&amp;IF(AC44="","",IF(""="","",", ")&amp;AC44)&amp;IF(AD44="","",IF(""&amp;IF(AC44="","",IF(""="","",", ")&amp;AC44)="","",", ")&amp;AD44)="","",", ")&amp;AE44)&amp;IF(AF44="","",IF(""&amp;IF(AC44="","",IF(""="","",", ")&amp;AC44)&amp;IF(AD44="","",IF(""&amp;IF(AC44="","",IF(""="","",", ")&amp;AC44)="","",", ")&amp;AD44)&amp;IF(AE44="","",IF(""&amp;IF(AC44="","",IF(""="","",", ")&amp;AC44)&amp;IF(AD44="","",IF(""&amp;IF(AC44="","",IF(""="","",", ")&amp;AC44)="","",", ")&amp;AD44)="","",", ")&amp;AE44)="","",", ")&amp;AF44)</f>
        <v/>
      </c>
      <c r="AI44">
        <f>IF(AND(B44&lt;&gt;"",N44&lt;&gt;""),""&amp;IF(""="","",", ")&amp;CHAR(34)&amp;SUBSTITUTE(N44,CHAR(34),"\"&amp;CHAR(34))&amp;CHAR(34)&amp;" = "&amp;B44,"")</f>
        <v/>
      </c>
      <c r="AJ44">
        <f>IF(AND(C44&lt;&gt;"",O44&lt;&gt;""),AI44&amp;IF(AI44="","",", ")&amp;CHAR(34)&amp;SUBSTITUTE(O44,CHAR(34),"\"&amp;CHAR(34))&amp;CHAR(34)&amp;" = "&amp;C44,AI44)</f>
        <v/>
      </c>
      <c r="AK44">
        <f>IF(AND(D44&lt;&gt;"",P44&lt;&gt;""),AJ44&amp;IF(AJ44="","",", ")&amp;CHAR(34)&amp;SUBSTITUTE(P44,CHAR(34),"\"&amp;CHAR(34))&amp;CHAR(34)&amp;" = "&amp;D44,AJ44)</f>
        <v/>
      </c>
      <c r="AL44">
        <f>IF(AND(E44&lt;&gt;"",Q44&lt;&gt;""),AK44&amp;IF(AK44="","",", ")&amp;CHAR(34)&amp;SUBSTITUTE(Q44,CHAR(34),"\"&amp;CHAR(34))&amp;CHAR(34)&amp;" = "&amp;E44,AK44)</f>
        <v/>
      </c>
      <c r="AM44">
        <f>IF(AND(F44&lt;&gt;"",R44&lt;&gt;""),AL44&amp;IF(AL44="","",", ")&amp;CHAR(34)&amp;SUBSTITUTE(R44,CHAR(34),"\"&amp;CHAR(34))&amp;CHAR(34)&amp;" = "&amp;F44,AL44)</f>
        <v/>
      </c>
      <c r="AN44">
        <f>IF(AND(G44&lt;&gt;"",S44&lt;&gt;""),AM44&amp;IF(AM44="","",", ")&amp;CHAR(34)&amp;SUBSTITUTE(S44,CHAR(34),"\"&amp;CHAR(34))&amp;CHAR(34)&amp;" = "&amp;G44,AM44)</f>
        <v/>
      </c>
      <c r="AO44">
        <f>IF(AND(H44&lt;&gt;"",T44&lt;&gt;""),AN44&amp;IF(AN44="","",", ")&amp;CHAR(34)&amp;SUBSTITUTE(T44,CHAR(34),"\"&amp;CHAR(34))&amp;CHAR(34)&amp;" = "&amp;H44,AN44)</f>
        <v/>
      </c>
      <c r="AP44">
        <f>IF(AND(I44&lt;&gt;"",U44&lt;&gt;""),AO44&amp;IF(AO44="","",", ")&amp;CHAR(34)&amp;SUBSTITUTE(U44,CHAR(34),"\"&amp;CHAR(34))&amp;CHAR(34)&amp;" = "&amp;I44,AO44)</f>
        <v/>
      </c>
      <c r="AQ44">
        <f>IF(AND(J44&lt;&gt;"",V44&lt;&gt;""),AP44&amp;IF(AP44="","",", ")&amp;CHAR(34)&amp;SUBSTITUTE(V44,CHAR(34),"\"&amp;CHAR(34))&amp;CHAR(34)&amp;" = "&amp;J44,AP44)</f>
        <v/>
      </c>
      <c r="AR44">
        <f>IF(AND(K44&lt;&gt;"",W44&lt;&gt;""),AQ44&amp;IF(AQ44="","",", ")&amp;CHAR(34)&amp;SUBSTITUTE(W44,CHAR(34),"\"&amp;CHAR(34))&amp;CHAR(34)&amp;" = "&amp;K44,AQ44)</f>
        <v/>
      </c>
      <c r="AS44">
        <f>IF(AND(L44&lt;&gt;"",X44&lt;&gt;""),AR44&amp;IF(AR44="","",", ")&amp;CHAR(34)&amp;SUBSTITUTE(X44,CHAR(34),"\"&amp;CHAR(34))&amp;CHAR(34)&amp;" = "&amp;L44,AR44)</f>
        <v/>
      </c>
      <c r="AT44">
        <f>IF(AND(M44&lt;&gt;"",Y44&lt;&gt;""),AS44&amp;IF(AS44="","",", ")&amp;CHAR(34)&amp;SUBSTITUTE(Y44,CHAR(34),"\"&amp;CHAR(34))&amp;CHAR(34)&amp;" = "&amp;M44,AS44)</f>
        <v/>
      </c>
      <c r="AU44">
        <f>IF(AND(B44&lt;&gt;"",N44&lt;&gt;""),""&amp;IF(""="",""," ")&amp;B44&amp;" "&amp;CHAR(34)&amp;SUBSTITUTE(N44,CHAR(34),CHAR(34)&amp;CHAR(34))&amp;CHAR(34),"")</f>
        <v/>
      </c>
      <c r="AV44">
        <f>IF(AND(C44&lt;&gt;"",O44&lt;&gt;""),AU44&amp;IF(AU44="",""," ")&amp;C44&amp;" "&amp;CHAR(34)&amp;SUBSTITUTE(O44,CHAR(34),CHAR(34)&amp;CHAR(34))&amp;CHAR(34),AU44)</f>
        <v/>
      </c>
      <c r="AW44">
        <f>IF(AND(D44&lt;&gt;"",P44&lt;&gt;""),AV44&amp;IF(AV44="",""," ")&amp;D44&amp;" "&amp;CHAR(34)&amp;SUBSTITUTE(P44,CHAR(34),CHAR(34)&amp;CHAR(34))&amp;CHAR(34),AV44)</f>
        <v/>
      </c>
      <c r="AX44">
        <f>IF(AND(E44&lt;&gt;"",Q44&lt;&gt;""),AW44&amp;IF(AW44="",""," ")&amp;E44&amp;" "&amp;CHAR(34)&amp;SUBSTITUTE(Q44,CHAR(34),CHAR(34)&amp;CHAR(34))&amp;CHAR(34),AW44)</f>
        <v/>
      </c>
      <c r="AY44">
        <f>IF(AND(F44&lt;&gt;"",R44&lt;&gt;""),AX44&amp;IF(AX44="",""," ")&amp;F44&amp;" "&amp;CHAR(34)&amp;SUBSTITUTE(R44,CHAR(34),CHAR(34)&amp;CHAR(34))&amp;CHAR(34),AX44)</f>
        <v/>
      </c>
      <c r="AZ44">
        <f>IF(AND(G44&lt;&gt;"",S44&lt;&gt;""),AY44&amp;IF(AY44="",""," ")&amp;G44&amp;" "&amp;CHAR(34)&amp;SUBSTITUTE(S44,CHAR(34),CHAR(34)&amp;CHAR(34))&amp;CHAR(34),AY44)</f>
        <v/>
      </c>
      <c r="BA44">
        <f>IF(AND(H44&lt;&gt;"",T44&lt;&gt;""),AZ44&amp;IF(AZ44="",""," ")&amp;H44&amp;" "&amp;CHAR(34)&amp;SUBSTITUTE(T44,CHAR(34),CHAR(34)&amp;CHAR(34))&amp;CHAR(34),AZ44)</f>
        <v/>
      </c>
      <c r="BB44">
        <f>IF(AND(I44&lt;&gt;"",U44&lt;&gt;""),BA44&amp;IF(BA44="",""," ")&amp;I44&amp;" "&amp;CHAR(34)&amp;SUBSTITUTE(U44,CHAR(34),CHAR(34)&amp;CHAR(34))&amp;CHAR(34),BA44)</f>
        <v/>
      </c>
      <c r="BC44">
        <f>IF(AND(J44&lt;&gt;"",V44&lt;&gt;""),BB44&amp;IF(BB44="",""," ")&amp;J44&amp;" "&amp;CHAR(34)&amp;SUBSTITUTE(V44,CHAR(34),CHAR(34)&amp;CHAR(34))&amp;CHAR(34),BB44)</f>
        <v/>
      </c>
      <c r="BD44">
        <f>IF(AND(K44&lt;&gt;"",W44&lt;&gt;""),BC44&amp;IF(BC44="",""," ")&amp;K44&amp;" "&amp;CHAR(34)&amp;SUBSTITUTE(W44,CHAR(34),CHAR(34)&amp;CHAR(34))&amp;CHAR(34),BC44)</f>
        <v/>
      </c>
      <c r="BE44">
        <f>IF(AND(L44&lt;&gt;"",X44&lt;&gt;""),BD44&amp;IF(BD44="",""," ")&amp;L44&amp;" "&amp;CHAR(34)&amp;SUBSTITUTE(X44,CHAR(34),CHAR(34)&amp;CHAR(34))&amp;CHAR(34),BD44)</f>
        <v/>
      </c>
      <c r="BF44">
        <f>IF(AND(M44&lt;&gt;"",Y44&lt;&gt;""),BE44&amp;IF(BE44="",""," ")&amp;M44&amp;" "&amp;CHAR(34)&amp;SUBSTITUTE(Y44,CHAR(34),CHAR(34)&amp;CHAR(34))&amp;CHAR(34),BE44)</f>
        <v/>
      </c>
    </row>
    <row r="45" spans="1:58">
      <c r="A45">
        <f>IF(Variables!$A$46="","",Variables!$A$46)</f>
        <v/>
      </c>
      <c r="B45">
        <f>IF(Variables!$E$46="","",IF(ISNUMBER(FIND("=",TRIM(MID(SUBSTITUTE(Variables!$E$46,";",REPT(" ",200)),1,200)))),TRIM(LEFT(TRIM(MID(SUBSTITUTE(Variables!$E$46,";",REPT(" ",200)),1,200)),FIND("=",TRIM(MID(SUBSTITUTE(Variables!$E$46,";",REPT(" ",200)),1,200)))-1)),TRIM(TRIM(MID(SUBSTITUTE(Variables!$E$46,";",REPT(" ",200)),1,200)))))</f>
        <v/>
      </c>
      <c r="C45">
        <f>IF(Variables!$E$46="","",IF(ISNUMBER(FIND("=",TRIM(MID(SUBSTITUTE(Variables!$E$46,";",REPT(" ",200)),201,200)))),TRIM(LEFT(TRIM(MID(SUBSTITUTE(Variables!$E$46,";",REPT(" ",200)),201,200)),FIND("=",TRIM(MID(SUBSTITUTE(Variables!$E$46,";",REPT(" ",200)),201,200)))-1)),TRIM(TRIM(MID(SUBSTITUTE(Variables!$E$46,";",REPT(" ",200)),201,200)))))</f>
        <v/>
      </c>
      <c r="D45">
        <f>IF(Variables!$E$46="","",IF(ISNUMBER(FIND("=",TRIM(MID(SUBSTITUTE(Variables!$E$46,";",REPT(" ",200)),401,200)))),TRIM(LEFT(TRIM(MID(SUBSTITUTE(Variables!$E$46,";",REPT(" ",200)),401,200)),FIND("=",TRIM(MID(SUBSTITUTE(Variables!$E$46,";",REPT(" ",200)),401,200)))-1)),TRIM(TRIM(MID(SUBSTITUTE(Variables!$E$46,";",REPT(" ",200)),401,200)))))</f>
        <v/>
      </c>
      <c r="E45">
        <f>IF(Variables!$E$46="","",IF(ISNUMBER(FIND("=",TRIM(MID(SUBSTITUTE(Variables!$E$46,";",REPT(" ",200)),601,200)))),TRIM(LEFT(TRIM(MID(SUBSTITUTE(Variables!$E$46,";",REPT(" ",200)),601,200)),FIND("=",TRIM(MID(SUBSTITUTE(Variables!$E$46,";",REPT(" ",200)),601,200)))-1)),TRIM(TRIM(MID(SUBSTITUTE(Variables!$E$46,";",REPT(" ",200)),601,200)))))</f>
        <v/>
      </c>
      <c r="F45">
        <f>IF(Variables!$E$46="","",IF(ISNUMBER(FIND("=",TRIM(MID(SUBSTITUTE(Variables!$E$46,";",REPT(" ",200)),801,200)))),TRIM(LEFT(TRIM(MID(SUBSTITUTE(Variables!$E$46,";",REPT(" ",200)),801,200)),FIND("=",TRIM(MID(SUBSTITUTE(Variables!$E$46,";",REPT(" ",200)),801,200)))-1)),TRIM(TRIM(MID(SUBSTITUTE(Variables!$E$46,";",REPT(" ",200)),801,200)))))</f>
        <v/>
      </c>
      <c r="G45">
        <f>IF(Variables!$E$46="","",IF(ISNUMBER(FIND("=",TRIM(MID(SUBSTITUTE(Variables!$E$46,";",REPT(" ",200)),1001,200)))),TRIM(LEFT(TRIM(MID(SUBSTITUTE(Variables!$E$46,";",REPT(" ",200)),1001,200)),FIND("=",TRIM(MID(SUBSTITUTE(Variables!$E$46,";",REPT(" ",200)),1001,200)))-1)),TRIM(TRIM(MID(SUBSTITUTE(Variables!$E$46,";",REPT(" ",200)),1001,200)))))</f>
        <v/>
      </c>
      <c r="H45">
        <f>IF(Variables!$E$46="","",IF(ISNUMBER(FIND("=",TRIM(MID(SUBSTITUTE(Variables!$E$46,";",REPT(" ",200)),1201,200)))),TRIM(LEFT(TRIM(MID(SUBSTITUTE(Variables!$E$46,";",REPT(" ",200)),1201,200)),FIND("=",TRIM(MID(SUBSTITUTE(Variables!$E$46,";",REPT(" ",200)),1201,200)))-1)),TRIM(TRIM(MID(SUBSTITUTE(Variables!$E$46,";",REPT(" ",200)),1201,200)))))</f>
        <v/>
      </c>
      <c r="I45">
        <f>IF(Variables!$E$46="","",IF(ISNUMBER(FIND("=",TRIM(MID(SUBSTITUTE(Variables!$E$46,";",REPT(" ",200)),1401,200)))),TRIM(LEFT(TRIM(MID(SUBSTITUTE(Variables!$E$46,";",REPT(" ",200)),1401,200)),FIND("=",TRIM(MID(SUBSTITUTE(Variables!$E$46,";",REPT(" ",200)),1401,200)))-1)),TRIM(TRIM(MID(SUBSTITUTE(Variables!$E$46,";",REPT(" ",200)),1401,200)))))</f>
        <v/>
      </c>
      <c r="J45">
        <f>IF(Variables!$E$46="","",IF(ISNUMBER(FIND("=",TRIM(MID(SUBSTITUTE(Variables!$E$46,";",REPT(" ",200)),1601,200)))),TRIM(LEFT(TRIM(MID(SUBSTITUTE(Variables!$E$46,";",REPT(" ",200)),1601,200)),FIND("=",TRIM(MID(SUBSTITUTE(Variables!$E$46,";",REPT(" ",200)),1601,200)))-1)),TRIM(TRIM(MID(SUBSTITUTE(Variables!$E$46,";",REPT(" ",200)),1601,200)))))</f>
        <v/>
      </c>
      <c r="K45">
        <f>IF(Variables!$E$46="","",IF(ISNUMBER(FIND("=",TRIM(MID(SUBSTITUTE(Variables!$E$46,";",REPT(" ",200)),1801,200)))),TRIM(LEFT(TRIM(MID(SUBSTITUTE(Variables!$E$46,";",REPT(" ",200)),1801,200)),FIND("=",TRIM(MID(SUBSTITUTE(Variables!$E$46,";",REPT(" ",200)),1801,200)))-1)),TRIM(TRIM(MID(SUBSTITUTE(Variables!$E$46,";",REPT(" ",200)),1801,200)))))</f>
        <v/>
      </c>
      <c r="L45">
        <f>IF(Variables!$E$46="","",IF(ISNUMBER(FIND("=",TRIM(MID(SUBSTITUTE(Variables!$E$46,";",REPT(" ",200)),2001,200)))),TRIM(LEFT(TRIM(MID(SUBSTITUTE(Variables!$E$46,";",REPT(" ",200)),2001,200)),FIND("=",TRIM(MID(SUBSTITUTE(Variables!$E$46,";",REPT(" ",200)),2001,200)))-1)),TRIM(TRIM(MID(SUBSTITUTE(Variables!$E$46,";",REPT(" ",200)),2001,200)))))</f>
        <v/>
      </c>
      <c r="M45">
        <f>IF(Variables!$E$46="","",IF(ISNUMBER(FIND("=",TRIM(MID(SUBSTITUTE(Variables!$E$46,";",REPT(" ",200)),2201,200)))),TRIM(LEFT(TRIM(MID(SUBSTITUTE(Variables!$E$46,";",REPT(" ",200)),2201,200)),FIND("=",TRIM(MID(SUBSTITUTE(Variables!$E$46,";",REPT(" ",200)),2201,200)))-1)),TRIM(TRIM(MID(SUBSTITUTE(Variables!$E$46,";",REPT(" ",200)),2201,200)))))</f>
        <v/>
      </c>
      <c r="N45">
        <f>IF(Variables!$E$46="","",IF(ISNUMBER(FIND("=",TRIM(MID(SUBSTITUTE(Variables!$E$46,";",REPT(" ",200)),1,200)))),TRIM(MID(TRIM(MID(SUBSTITUTE(Variables!$E$46,";",REPT(" ",200)),1,200)),FIND("=",TRIM(MID(SUBSTITUTE(Variables!$E$46,";",REPT(" ",200)),1,200)))+1,200)),""))</f>
        <v/>
      </c>
      <c r="O45">
        <f>IF(Variables!$E$46="","",IF(ISNUMBER(FIND("=",TRIM(MID(SUBSTITUTE(Variables!$E$46,";",REPT(" ",200)),201,200)))),TRIM(MID(TRIM(MID(SUBSTITUTE(Variables!$E$46,";",REPT(" ",200)),201,200)),FIND("=",TRIM(MID(SUBSTITUTE(Variables!$E$46,";",REPT(" ",200)),201,200)))+1,200)),""))</f>
        <v/>
      </c>
      <c r="P45">
        <f>IF(Variables!$E$46="","",IF(ISNUMBER(FIND("=",TRIM(MID(SUBSTITUTE(Variables!$E$46,";",REPT(" ",200)),401,200)))),TRIM(MID(TRIM(MID(SUBSTITUTE(Variables!$E$46,";",REPT(" ",200)),401,200)),FIND("=",TRIM(MID(SUBSTITUTE(Variables!$E$46,";",REPT(" ",200)),401,200)))+1,200)),""))</f>
        <v/>
      </c>
      <c r="Q45">
        <f>IF(Variables!$E$46="","",IF(ISNUMBER(FIND("=",TRIM(MID(SUBSTITUTE(Variables!$E$46,";",REPT(" ",200)),601,200)))),TRIM(MID(TRIM(MID(SUBSTITUTE(Variables!$E$46,";",REPT(" ",200)),601,200)),FIND("=",TRIM(MID(SUBSTITUTE(Variables!$E$46,";",REPT(" ",200)),601,200)))+1,200)),""))</f>
        <v/>
      </c>
      <c r="R45">
        <f>IF(Variables!$E$46="","",IF(ISNUMBER(FIND("=",TRIM(MID(SUBSTITUTE(Variables!$E$46,";",REPT(" ",200)),801,200)))),TRIM(MID(TRIM(MID(SUBSTITUTE(Variables!$E$46,";",REPT(" ",200)),801,200)),FIND("=",TRIM(MID(SUBSTITUTE(Variables!$E$46,";",REPT(" ",200)),801,200)))+1,200)),""))</f>
        <v/>
      </c>
      <c r="S45">
        <f>IF(Variables!$E$46="","",IF(ISNUMBER(FIND("=",TRIM(MID(SUBSTITUTE(Variables!$E$46,";",REPT(" ",200)),1001,200)))),TRIM(MID(TRIM(MID(SUBSTITUTE(Variables!$E$46,";",REPT(" ",200)),1001,200)),FIND("=",TRIM(MID(SUBSTITUTE(Variables!$E$46,";",REPT(" ",200)),1001,200)))+1,200)),""))</f>
        <v/>
      </c>
      <c r="T45">
        <f>IF(Variables!$E$46="","",IF(ISNUMBER(FIND("=",TRIM(MID(SUBSTITUTE(Variables!$E$46,";",REPT(" ",200)),1201,200)))),TRIM(MID(TRIM(MID(SUBSTITUTE(Variables!$E$46,";",REPT(" ",200)),1201,200)),FIND("=",TRIM(MID(SUBSTITUTE(Variables!$E$46,";",REPT(" ",200)),1201,200)))+1,200)),""))</f>
        <v/>
      </c>
      <c r="U45">
        <f>IF(Variables!$E$46="","",IF(ISNUMBER(FIND("=",TRIM(MID(SUBSTITUTE(Variables!$E$46,";",REPT(" ",200)),1401,200)))),TRIM(MID(TRIM(MID(SUBSTITUTE(Variables!$E$46,";",REPT(" ",200)),1401,200)),FIND("=",TRIM(MID(SUBSTITUTE(Variables!$E$46,";",REPT(" ",200)),1401,200)))+1,200)),""))</f>
        <v/>
      </c>
      <c r="V45">
        <f>IF(Variables!$E$46="","",IF(ISNUMBER(FIND("=",TRIM(MID(SUBSTITUTE(Variables!$E$46,";",REPT(" ",200)),1601,200)))),TRIM(MID(TRIM(MID(SUBSTITUTE(Variables!$E$46,";",REPT(" ",200)),1601,200)),FIND("=",TRIM(MID(SUBSTITUTE(Variables!$E$46,";",REPT(" ",200)),1601,200)))+1,200)),""))</f>
        <v/>
      </c>
      <c r="W45">
        <f>IF(Variables!$E$46="","",IF(ISNUMBER(FIND("=",TRIM(MID(SUBSTITUTE(Variables!$E$46,";",REPT(" ",200)),1801,200)))),TRIM(MID(TRIM(MID(SUBSTITUTE(Variables!$E$46,";",REPT(" ",200)),1801,200)),FIND("=",TRIM(MID(SUBSTITUTE(Variables!$E$46,";",REPT(" ",200)),1801,200)))+1,200)),""))</f>
        <v/>
      </c>
      <c r="X45">
        <f>IF(Variables!$E$46="","",IF(ISNUMBER(FIND("=",TRIM(MID(SUBSTITUTE(Variables!$E$46,";",REPT(" ",200)),2001,200)))),TRIM(MID(TRIM(MID(SUBSTITUTE(Variables!$E$46,";",REPT(" ",200)),2001,200)),FIND("=",TRIM(MID(SUBSTITUTE(Variables!$E$46,";",REPT(" ",200)),2001,200)))+1,200)),""))</f>
        <v/>
      </c>
      <c r="Y45">
        <f>IF(Variables!$E$46="","",IF(ISNUMBER(FIND("=",TRIM(MID(SUBSTITUTE(Variables!$E$46,";",REPT(" ",200)),2201,200)))),TRIM(MID(TRIM(MID(SUBSTITUTE(Variables!$E$46,";",REPT(" ",200)),2201,200)),FIND("=",TRIM(MID(SUBSTITUTE(Variables!$E$46,";",REPT(" ",200)),2201,200)))+1,200)),""))</f>
        <v/>
      </c>
      <c r="Z45">
        <f>--AND(B45&lt;&gt;"",N45&lt;&gt;"")+--AND(C45&lt;&gt;"",O45&lt;&gt;"")+--AND(D45&lt;&gt;"",P45&lt;&gt;"")+--AND(E45&lt;&gt;"",Q45&lt;&gt;"")+--AND(F45&lt;&gt;"",R45&lt;&gt;"")+--AND(G45&lt;&gt;"",S45&lt;&gt;"")+--AND(H45&lt;&gt;"",T45&lt;&gt;"")+--AND(I45&lt;&gt;"",U45&lt;&gt;"")+--AND(J45&lt;&gt;"",V45&lt;&gt;"")+--AND(K45&lt;&gt;"",W45&lt;&gt;"")+--AND(L45&lt;&gt;"",X45&lt;&gt;"")+--AND(M45&lt;&gt;"",Y45&lt;&gt;"")</f>
        <v>0.0</v>
      </c>
      <c r="AA45">
        <f>AT45</f>
        <v/>
      </c>
      <c r="AB45">
        <f>BF45</f>
        <v/>
      </c>
      <c r="AC45">
        <f>IF(Variables!$F$46="","",IF(ISNUMBER(FIND("=",TRIM(MID(SUBSTITUTE(Variables!$F$46,";",REPT(" ",200)),1,200)))),TRIM(LEFT(TRIM(MID(SUBSTITUTE(Variables!$F$46,";",REPT(" ",200)),1,200)),FIND("=",TRIM(MID(SUBSTITUTE(Variables!$F$46,";",REPT(" ",200)),1,200)))-1)),TRIM(TRIM(MID(SUBSTITUTE(Variables!$F$46,";",REPT(" ",200)),1,200)))))</f>
        <v/>
      </c>
      <c r="AD45">
        <f>IF(Variables!$F$46="","",IF(ISNUMBER(FIND("=",TRIM(MID(SUBSTITUTE(Variables!$F$46,";",REPT(" ",200)),201,200)))),TRIM(LEFT(TRIM(MID(SUBSTITUTE(Variables!$F$46,";",REPT(" ",200)),201,200)),FIND("=",TRIM(MID(SUBSTITUTE(Variables!$F$46,";",REPT(" ",200)),201,200)))-1)),TRIM(TRIM(MID(SUBSTITUTE(Variables!$F$46,";",REPT(" ",200)),201,200)))))</f>
        <v/>
      </c>
      <c r="AE45">
        <f>IF(Variables!$F$46="","",IF(ISNUMBER(FIND("=",TRIM(MID(SUBSTITUTE(Variables!$F$46,";",REPT(" ",200)),401,200)))),TRIM(LEFT(TRIM(MID(SUBSTITUTE(Variables!$F$46,";",REPT(" ",200)),401,200)),FIND("=",TRIM(MID(SUBSTITUTE(Variables!$F$46,";",REPT(" ",200)),401,200)))-1)),TRIM(TRIM(MID(SUBSTITUTE(Variables!$F$46,";",REPT(" ",200)),401,200)))))</f>
        <v/>
      </c>
      <c r="AF45">
        <f>IF(Variables!$F$46="","",IF(ISNUMBER(FIND("=",TRIM(MID(SUBSTITUTE(Variables!$F$46,";",REPT(" ",200)),601,200)))),TRIM(LEFT(TRIM(MID(SUBSTITUTE(Variables!$F$46,";",REPT(" ",200)),601,200)),FIND("=",TRIM(MID(SUBSTITUTE(Variables!$F$46,";",REPT(" ",200)),601,200)))-1)),TRIM(TRIM(MID(SUBSTITUTE(Variables!$F$46,";",REPT(" ",200)),601,200)))))</f>
        <v/>
      </c>
      <c r="AG45">
        <f>""&amp;IF(AC45="","",IF(""="","",", ")&amp;AC45)&amp;IF(AD45="","",IF(""&amp;IF(AC45="","",IF(""="","",", ")&amp;AC45)="","",", ")&amp;AD45)&amp;IF(AE45="","",IF(""&amp;IF(AC45="","",IF(""="","",", ")&amp;AC45)&amp;IF(AD45="","",IF(""&amp;IF(AC45="","",IF(""="","",", ")&amp;AC45)="","",", ")&amp;AD45)="","",", ")&amp;AE45)&amp;IF(AF45="","",IF(""&amp;IF(AC45="","",IF(""="","",", ")&amp;AC45)&amp;IF(AD45="","",IF(""&amp;IF(AC45="","",IF(""="","",", ")&amp;AC45)="","",", ")&amp;AD45)&amp;IF(AE45="","",IF(""&amp;IF(AC45="","",IF(""="","",", ")&amp;AC45)&amp;IF(AD45="","",IF(""&amp;IF(AC45="","",IF(""="","",", ")&amp;AC45)="","",", ")&amp;AD45)="","",", ")&amp;AE45)="","",", ")&amp;AF45)</f>
        <v/>
      </c>
      <c r="AH45">
        <f>""&amp;IF(AC45="","",IF(""="","",", ")&amp;AC45)&amp;IF(AD45="","",IF(""&amp;IF(AC45="","",IF(""="","",", ")&amp;AC45)="","",", ")&amp;AD45)&amp;IF(AE45="","",IF(""&amp;IF(AC45="","",IF(""="","",", ")&amp;AC45)&amp;IF(AD45="","",IF(""&amp;IF(AC45="","",IF(""="","",", ")&amp;AC45)="","",", ")&amp;AD45)="","",", ")&amp;AE45)&amp;IF(AF45="","",IF(""&amp;IF(AC45="","",IF(""="","",", ")&amp;AC45)&amp;IF(AD45="","",IF(""&amp;IF(AC45="","",IF(""="","",", ")&amp;AC45)="","",", ")&amp;AD45)&amp;IF(AE45="","",IF(""&amp;IF(AC45="","",IF(""="","",", ")&amp;AC45)&amp;IF(AD45="","",IF(""&amp;IF(AC45="","",IF(""="","",", ")&amp;AC45)="","",", ")&amp;AD45)="","",", ")&amp;AE45)="","",", ")&amp;AF45)</f>
        <v/>
      </c>
      <c r="AI45">
        <f>IF(AND(B45&lt;&gt;"",N45&lt;&gt;""),""&amp;IF(""="","",", ")&amp;CHAR(34)&amp;SUBSTITUTE(N45,CHAR(34),"\"&amp;CHAR(34))&amp;CHAR(34)&amp;" = "&amp;B45,"")</f>
        <v/>
      </c>
      <c r="AJ45">
        <f>IF(AND(C45&lt;&gt;"",O45&lt;&gt;""),AI45&amp;IF(AI45="","",", ")&amp;CHAR(34)&amp;SUBSTITUTE(O45,CHAR(34),"\"&amp;CHAR(34))&amp;CHAR(34)&amp;" = "&amp;C45,AI45)</f>
        <v/>
      </c>
      <c r="AK45">
        <f>IF(AND(D45&lt;&gt;"",P45&lt;&gt;""),AJ45&amp;IF(AJ45="","",", ")&amp;CHAR(34)&amp;SUBSTITUTE(P45,CHAR(34),"\"&amp;CHAR(34))&amp;CHAR(34)&amp;" = "&amp;D45,AJ45)</f>
        <v/>
      </c>
      <c r="AL45">
        <f>IF(AND(E45&lt;&gt;"",Q45&lt;&gt;""),AK45&amp;IF(AK45="","",", ")&amp;CHAR(34)&amp;SUBSTITUTE(Q45,CHAR(34),"\"&amp;CHAR(34))&amp;CHAR(34)&amp;" = "&amp;E45,AK45)</f>
        <v/>
      </c>
      <c r="AM45">
        <f>IF(AND(F45&lt;&gt;"",R45&lt;&gt;""),AL45&amp;IF(AL45="","",", ")&amp;CHAR(34)&amp;SUBSTITUTE(R45,CHAR(34),"\"&amp;CHAR(34))&amp;CHAR(34)&amp;" = "&amp;F45,AL45)</f>
        <v/>
      </c>
      <c r="AN45">
        <f>IF(AND(G45&lt;&gt;"",S45&lt;&gt;""),AM45&amp;IF(AM45="","",", ")&amp;CHAR(34)&amp;SUBSTITUTE(S45,CHAR(34),"\"&amp;CHAR(34))&amp;CHAR(34)&amp;" = "&amp;G45,AM45)</f>
        <v/>
      </c>
      <c r="AO45">
        <f>IF(AND(H45&lt;&gt;"",T45&lt;&gt;""),AN45&amp;IF(AN45="","",", ")&amp;CHAR(34)&amp;SUBSTITUTE(T45,CHAR(34),"\"&amp;CHAR(34))&amp;CHAR(34)&amp;" = "&amp;H45,AN45)</f>
        <v/>
      </c>
      <c r="AP45">
        <f>IF(AND(I45&lt;&gt;"",U45&lt;&gt;""),AO45&amp;IF(AO45="","",", ")&amp;CHAR(34)&amp;SUBSTITUTE(U45,CHAR(34),"\"&amp;CHAR(34))&amp;CHAR(34)&amp;" = "&amp;I45,AO45)</f>
        <v/>
      </c>
      <c r="AQ45">
        <f>IF(AND(J45&lt;&gt;"",V45&lt;&gt;""),AP45&amp;IF(AP45="","",", ")&amp;CHAR(34)&amp;SUBSTITUTE(V45,CHAR(34),"\"&amp;CHAR(34))&amp;CHAR(34)&amp;" = "&amp;J45,AP45)</f>
        <v/>
      </c>
      <c r="AR45">
        <f>IF(AND(K45&lt;&gt;"",W45&lt;&gt;""),AQ45&amp;IF(AQ45="","",", ")&amp;CHAR(34)&amp;SUBSTITUTE(W45,CHAR(34),"\"&amp;CHAR(34))&amp;CHAR(34)&amp;" = "&amp;K45,AQ45)</f>
        <v/>
      </c>
      <c r="AS45">
        <f>IF(AND(L45&lt;&gt;"",X45&lt;&gt;""),AR45&amp;IF(AR45="","",", ")&amp;CHAR(34)&amp;SUBSTITUTE(X45,CHAR(34),"\"&amp;CHAR(34))&amp;CHAR(34)&amp;" = "&amp;L45,AR45)</f>
        <v/>
      </c>
      <c r="AT45">
        <f>IF(AND(M45&lt;&gt;"",Y45&lt;&gt;""),AS45&amp;IF(AS45="","",", ")&amp;CHAR(34)&amp;SUBSTITUTE(Y45,CHAR(34),"\"&amp;CHAR(34))&amp;CHAR(34)&amp;" = "&amp;M45,AS45)</f>
        <v/>
      </c>
      <c r="AU45">
        <f>IF(AND(B45&lt;&gt;"",N45&lt;&gt;""),""&amp;IF(""="",""," ")&amp;B45&amp;" "&amp;CHAR(34)&amp;SUBSTITUTE(N45,CHAR(34),CHAR(34)&amp;CHAR(34))&amp;CHAR(34),"")</f>
        <v/>
      </c>
      <c r="AV45">
        <f>IF(AND(C45&lt;&gt;"",O45&lt;&gt;""),AU45&amp;IF(AU45="",""," ")&amp;C45&amp;" "&amp;CHAR(34)&amp;SUBSTITUTE(O45,CHAR(34),CHAR(34)&amp;CHAR(34))&amp;CHAR(34),AU45)</f>
        <v/>
      </c>
      <c r="AW45">
        <f>IF(AND(D45&lt;&gt;"",P45&lt;&gt;""),AV45&amp;IF(AV45="",""," ")&amp;D45&amp;" "&amp;CHAR(34)&amp;SUBSTITUTE(P45,CHAR(34),CHAR(34)&amp;CHAR(34))&amp;CHAR(34),AV45)</f>
        <v/>
      </c>
      <c r="AX45">
        <f>IF(AND(E45&lt;&gt;"",Q45&lt;&gt;""),AW45&amp;IF(AW45="",""," ")&amp;E45&amp;" "&amp;CHAR(34)&amp;SUBSTITUTE(Q45,CHAR(34),CHAR(34)&amp;CHAR(34))&amp;CHAR(34),AW45)</f>
        <v/>
      </c>
      <c r="AY45">
        <f>IF(AND(F45&lt;&gt;"",R45&lt;&gt;""),AX45&amp;IF(AX45="",""," ")&amp;F45&amp;" "&amp;CHAR(34)&amp;SUBSTITUTE(R45,CHAR(34),CHAR(34)&amp;CHAR(34))&amp;CHAR(34),AX45)</f>
        <v/>
      </c>
      <c r="AZ45">
        <f>IF(AND(G45&lt;&gt;"",S45&lt;&gt;""),AY45&amp;IF(AY45="",""," ")&amp;G45&amp;" "&amp;CHAR(34)&amp;SUBSTITUTE(S45,CHAR(34),CHAR(34)&amp;CHAR(34))&amp;CHAR(34),AY45)</f>
        <v/>
      </c>
      <c r="BA45">
        <f>IF(AND(H45&lt;&gt;"",T45&lt;&gt;""),AZ45&amp;IF(AZ45="",""," ")&amp;H45&amp;" "&amp;CHAR(34)&amp;SUBSTITUTE(T45,CHAR(34),CHAR(34)&amp;CHAR(34))&amp;CHAR(34),AZ45)</f>
        <v/>
      </c>
      <c r="BB45">
        <f>IF(AND(I45&lt;&gt;"",U45&lt;&gt;""),BA45&amp;IF(BA45="",""," ")&amp;I45&amp;" "&amp;CHAR(34)&amp;SUBSTITUTE(U45,CHAR(34),CHAR(34)&amp;CHAR(34))&amp;CHAR(34),BA45)</f>
        <v/>
      </c>
      <c r="BC45">
        <f>IF(AND(J45&lt;&gt;"",V45&lt;&gt;""),BB45&amp;IF(BB45="",""," ")&amp;J45&amp;" "&amp;CHAR(34)&amp;SUBSTITUTE(V45,CHAR(34),CHAR(34)&amp;CHAR(34))&amp;CHAR(34),BB45)</f>
        <v/>
      </c>
      <c r="BD45">
        <f>IF(AND(K45&lt;&gt;"",W45&lt;&gt;""),BC45&amp;IF(BC45="",""," ")&amp;K45&amp;" "&amp;CHAR(34)&amp;SUBSTITUTE(W45,CHAR(34),CHAR(34)&amp;CHAR(34))&amp;CHAR(34),BC45)</f>
        <v/>
      </c>
      <c r="BE45">
        <f>IF(AND(L45&lt;&gt;"",X45&lt;&gt;""),BD45&amp;IF(BD45="",""," ")&amp;L45&amp;" "&amp;CHAR(34)&amp;SUBSTITUTE(X45,CHAR(34),CHAR(34)&amp;CHAR(34))&amp;CHAR(34),BD45)</f>
        <v/>
      </c>
      <c r="BF45">
        <f>IF(AND(M45&lt;&gt;"",Y45&lt;&gt;""),BE45&amp;IF(BE45="",""," ")&amp;M45&amp;" "&amp;CHAR(34)&amp;SUBSTITUTE(Y45,CHAR(34),CHAR(34)&amp;CHAR(34))&amp;CHAR(34),BE45)</f>
        <v/>
      </c>
    </row>
    <row r="46" spans="1:58">
      <c r="A46">
        <f>IF(Variables!$A$47="","",Variables!$A$47)</f>
        <v/>
      </c>
      <c r="B46">
        <f>IF(Variables!$E$47="","",IF(ISNUMBER(FIND("=",TRIM(MID(SUBSTITUTE(Variables!$E$47,";",REPT(" ",200)),1,200)))),TRIM(LEFT(TRIM(MID(SUBSTITUTE(Variables!$E$47,";",REPT(" ",200)),1,200)),FIND("=",TRIM(MID(SUBSTITUTE(Variables!$E$47,";",REPT(" ",200)),1,200)))-1)),TRIM(TRIM(MID(SUBSTITUTE(Variables!$E$47,";",REPT(" ",200)),1,200)))))</f>
        <v/>
      </c>
      <c r="C46">
        <f>IF(Variables!$E$47="","",IF(ISNUMBER(FIND("=",TRIM(MID(SUBSTITUTE(Variables!$E$47,";",REPT(" ",200)),201,200)))),TRIM(LEFT(TRIM(MID(SUBSTITUTE(Variables!$E$47,";",REPT(" ",200)),201,200)),FIND("=",TRIM(MID(SUBSTITUTE(Variables!$E$47,";",REPT(" ",200)),201,200)))-1)),TRIM(TRIM(MID(SUBSTITUTE(Variables!$E$47,";",REPT(" ",200)),201,200)))))</f>
        <v/>
      </c>
      <c r="D46">
        <f>IF(Variables!$E$47="","",IF(ISNUMBER(FIND("=",TRIM(MID(SUBSTITUTE(Variables!$E$47,";",REPT(" ",200)),401,200)))),TRIM(LEFT(TRIM(MID(SUBSTITUTE(Variables!$E$47,";",REPT(" ",200)),401,200)),FIND("=",TRIM(MID(SUBSTITUTE(Variables!$E$47,";",REPT(" ",200)),401,200)))-1)),TRIM(TRIM(MID(SUBSTITUTE(Variables!$E$47,";",REPT(" ",200)),401,200)))))</f>
        <v/>
      </c>
      <c r="E46">
        <f>IF(Variables!$E$47="","",IF(ISNUMBER(FIND("=",TRIM(MID(SUBSTITUTE(Variables!$E$47,";",REPT(" ",200)),601,200)))),TRIM(LEFT(TRIM(MID(SUBSTITUTE(Variables!$E$47,";",REPT(" ",200)),601,200)),FIND("=",TRIM(MID(SUBSTITUTE(Variables!$E$47,";",REPT(" ",200)),601,200)))-1)),TRIM(TRIM(MID(SUBSTITUTE(Variables!$E$47,";",REPT(" ",200)),601,200)))))</f>
        <v/>
      </c>
      <c r="F46">
        <f>IF(Variables!$E$47="","",IF(ISNUMBER(FIND("=",TRIM(MID(SUBSTITUTE(Variables!$E$47,";",REPT(" ",200)),801,200)))),TRIM(LEFT(TRIM(MID(SUBSTITUTE(Variables!$E$47,";",REPT(" ",200)),801,200)),FIND("=",TRIM(MID(SUBSTITUTE(Variables!$E$47,";",REPT(" ",200)),801,200)))-1)),TRIM(TRIM(MID(SUBSTITUTE(Variables!$E$47,";",REPT(" ",200)),801,200)))))</f>
        <v/>
      </c>
      <c r="G46">
        <f>IF(Variables!$E$47="","",IF(ISNUMBER(FIND("=",TRIM(MID(SUBSTITUTE(Variables!$E$47,";",REPT(" ",200)),1001,200)))),TRIM(LEFT(TRIM(MID(SUBSTITUTE(Variables!$E$47,";",REPT(" ",200)),1001,200)),FIND("=",TRIM(MID(SUBSTITUTE(Variables!$E$47,";",REPT(" ",200)),1001,200)))-1)),TRIM(TRIM(MID(SUBSTITUTE(Variables!$E$47,";",REPT(" ",200)),1001,200)))))</f>
        <v/>
      </c>
      <c r="H46">
        <f>IF(Variables!$E$47="","",IF(ISNUMBER(FIND("=",TRIM(MID(SUBSTITUTE(Variables!$E$47,";",REPT(" ",200)),1201,200)))),TRIM(LEFT(TRIM(MID(SUBSTITUTE(Variables!$E$47,";",REPT(" ",200)),1201,200)),FIND("=",TRIM(MID(SUBSTITUTE(Variables!$E$47,";",REPT(" ",200)),1201,200)))-1)),TRIM(TRIM(MID(SUBSTITUTE(Variables!$E$47,";",REPT(" ",200)),1201,200)))))</f>
        <v/>
      </c>
      <c r="I46">
        <f>IF(Variables!$E$47="","",IF(ISNUMBER(FIND("=",TRIM(MID(SUBSTITUTE(Variables!$E$47,";",REPT(" ",200)),1401,200)))),TRIM(LEFT(TRIM(MID(SUBSTITUTE(Variables!$E$47,";",REPT(" ",200)),1401,200)),FIND("=",TRIM(MID(SUBSTITUTE(Variables!$E$47,";",REPT(" ",200)),1401,200)))-1)),TRIM(TRIM(MID(SUBSTITUTE(Variables!$E$47,";",REPT(" ",200)),1401,200)))))</f>
        <v/>
      </c>
      <c r="J46">
        <f>IF(Variables!$E$47="","",IF(ISNUMBER(FIND("=",TRIM(MID(SUBSTITUTE(Variables!$E$47,";",REPT(" ",200)),1601,200)))),TRIM(LEFT(TRIM(MID(SUBSTITUTE(Variables!$E$47,";",REPT(" ",200)),1601,200)),FIND("=",TRIM(MID(SUBSTITUTE(Variables!$E$47,";",REPT(" ",200)),1601,200)))-1)),TRIM(TRIM(MID(SUBSTITUTE(Variables!$E$47,";",REPT(" ",200)),1601,200)))))</f>
        <v/>
      </c>
      <c r="K46">
        <f>IF(Variables!$E$47="","",IF(ISNUMBER(FIND("=",TRIM(MID(SUBSTITUTE(Variables!$E$47,";",REPT(" ",200)),1801,200)))),TRIM(LEFT(TRIM(MID(SUBSTITUTE(Variables!$E$47,";",REPT(" ",200)),1801,200)),FIND("=",TRIM(MID(SUBSTITUTE(Variables!$E$47,";",REPT(" ",200)),1801,200)))-1)),TRIM(TRIM(MID(SUBSTITUTE(Variables!$E$47,";",REPT(" ",200)),1801,200)))))</f>
        <v/>
      </c>
      <c r="L46">
        <f>IF(Variables!$E$47="","",IF(ISNUMBER(FIND("=",TRIM(MID(SUBSTITUTE(Variables!$E$47,";",REPT(" ",200)),2001,200)))),TRIM(LEFT(TRIM(MID(SUBSTITUTE(Variables!$E$47,";",REPT(" ",200)),2001,200)),FIND("=",TRIM(MID(SUBSTITUTE(Variables!$E$47,";",REPT(" ",200)),2001,200)))-1)),TRIM(TRIM(MID(SUBSTITUTE(Variables!$E$47,";",REPT(" ",200)),2001,200)))))</f>
        <v/>
      </c>
      <c r="M46">
        <f>IF(Variables!$E$47="","",IF(ISNUMBER(FIND("=",TRIM(MID(SUBSTITUTE(Variables!$E$47,";",REPT(" ",200)),2201,200)))),TRIM(LEFT(TRIM(MID(SUBSTITUTE(Variables!$E$47,";",REPT(" ",200)),2201,200)),FIND("=",TRIM(MID(SUBSTITUTE(Variables!$E$47,";",REPT(" ",200)),2201,200)))-1)),TRIM(TRIM(MID(SUBSTITUTE(Variables!$E$47,";",REPT(" ",200)),2201,200)))))</f>
        <v/>
      </c>
      <c r="N46">
        <f>IF(Variables!$E$47="","",IF(ISNUMBER(FIND("=",TRIM(MID(SUBSTITUTE(Variables!$E$47,";",REPT(" ",200)),1,200)))),TRIM(MID(TRIM(MID(SUBSTITUTE(Variables!$E$47,";",REPT(" ",200)),1,200)),FIND("=",TRIM(MID(SUBSTITUTE(Variables!$E$47,";",REPT(" ",200)),1,200)))+1,200)),""))</f>
        <v/>
      </c>
      <c r="O46">
        <f>IF(Variables!$E$47="","",IF(ISNUMBER(FIND("=",TRIM(MID(SUBSTITUTE(Variables!$E$47,";",REPT(" ",200)),201,200)))),TRIM(MID(TRIM(MID(SUBSTITUTE(Variables!$E$47,";",REPT(" ",200)),201,200)),FIND("=",TRIM(MID(SUBSTITUTE(Variables!$E$47,";",REPT(" ",200)),201,200)))+1,200)),""))</f>
        <v/>
      </c>
      <c r="P46">
        <f>IF(Variables!$E$47="","",IF(ISNUMBER(FIND("=",TRIM(MID(SUBSTITUTE(Variables!$E$47,";",REPT(" ",200)),401,200)))),TRIM(MID(TRIM(MID(SUBSTITUTE(Variables!$E$47,";",REPT(" ",200)),401,200)),FIND("=",TRIM(MID(SUBSTITUTE(Variables!$E$47,";",REPT(" ",200)),401,200)))+1,200)),""))</f>
        <v/>
      </c>
      <c r="Q46">
        <f>IF(Variables!$E$47="","",IF(ISNUMBER(FIND("=",TRIM(MID(SUBSTITUTE(Variables!$E$47,";",REPT(" ",200)),601,200)))),TRIM(MID(TRIM(MID(SUBSTITUTE(Variables!$E$47,";",REPT(" ",200)),601,200)),FIND("=",TRIM(MID(SUBSTITUTE(Variables!$E$47,";",REPT(" ",200)),601,200)))+1,200)),""))</f>
        <v/>
      </c>
      <c r="R46">
        <f>IF(Variables!$E$47="","",IF(ISNUMBER(FIND("=",TRIM(MID(SUBSTITUTE(Variables!$E$47,";",REPT(" ",200)),801,200)))),TRIM(MID(TRIM(MID(SUBSTITUTE(Variables!$E$47,";",REPT(" ",200)),801,200)),FIND("=",TRIM(MID(SUBSTITUTE(Variables!$E$47,";",REPT(" ",200)),801,200)))+1,200)),""))</f>
        <v/>
      </c>
      <c r="S46">
        <f>IF(Variables!$E$47="","",IF(ISNUMBER(FIND("=",TRIM(MID(SUBSTITUTE(Variables!$E$47,";",REPT(" ",200)),1001,200)))),TRIM(MID(TRIM(MID(SUBSTITUTE(Variables!$E$47,";",REPT(" ",200)),1001,200)),FIND("=",TRIM(MID(SUBSTITUTE(Variables!$E$47,";",REPT(" ",200)),1001,200)))+1,200)),""))</f>
        <v/>
      </c>
      <c r="T46">
        <f>IF(Variables!$E$47="","",IF(ISNUMBER(FIND("=",TRIM(MID(SUBSTITUTE(Variables!$E$47,";",REPT(" ",200)),1201,200)))),TRIM(MID(TRIM(MID(SUBSTITUTE(Variables!$E$47,";",REPT(" ",200)),1201,200)),FIND("=",TRIM(MID(SUBSTITUTE(Variables!$E$47,";",REPT(" ",200)),1201,200)))+1,200)),""))</f>
        <v/>
      </c>
      <c r="U46">
        <f>IF(Variables!$E$47="","",IF(ISNUMBER(FIND("=",TRIM(MID(SUBSTITUTE(Variables!$E$47,";",REPT(" ",200)),1401,200)))),TRIM(MID(TRIM(MID(SUBSTITUTE(Variables!$E$47,";",REPT(" ",200)),1401,200)),FIND("=",TRIM(MID(SUBSTITUTE(Variables!$E$47,";",REPT(" ",200)),1401,200)))+1,200)),""))</f>
        <v/>
      </c>
      <c r="V46">
        <f>IF(Variables!$E$47="","",IF(ISNUMBER(FIND("=",TRIM(MID(SUBSTITUTE(Variables!$E$47,";",REPT(" ",200)),1601,200)))),TRIM(MID(TRIM(MID(SUBSTITUTE(Variables!$E$47,";",REPT(" ",200)),1601,200)),FIND("=",TRIM(MID(SUBSTITUTE(Variables!$E$47,";",REPT(" ",200)),1601,200)))+1,200)),""))</f>
        <v/>
      </c>
      <c r="W46">
        <f>IF(Variables!$E$47="","",IF(ISNUMBER(FIND("=",TRIM(MID(SUBSTITUTE(Variables!$E$47,";",REPT(" ",200)),1801,200)))),TRIM(MID(TRIM(MID(SUBSTITUTE(Variables!$E$47,";",REPT(" ",200)),1801,200)),FIND("=",TRIM(MID(SUBSTITUTE(Variables!$E$47,";",REPT(" ",200)),1801,200)))+1,200)),""))</f>
        <v/>
      </c>
      <c r="X46">
        <f>IF(Variables!$E$47="","",IF(ISNUMBER(FIND("=",TRIM(MID(SUBSTITUTE(Variables!$E$47,";",REPT(" ",200)),2001,200)))),TRIM(MID(TRIM(MID(SUBSTITUTE(Variables!$E$47,";",REPT(" ",200)),2001,200)),FIND("=",TRIM(MID(SUBSTITUTE(Variables!$E$47,";",REPT(" ",200)),2001,200)))+1,200)),""))</f>
        <v/>
      </c>
      <c r="Y46">
        <f>IF(Variables!$E$47="","",IF(ISNUMBER(FIND("=",TRIM(MID(SUBSTITUTE(Variables!$E$47,";",REPT(" ",200)),2201,200)))),TRIM(MID(TRIM(MID(SUBSTITUTE(Variables!$E$47,";",REPT(" ",200)),2201,200)),FIND("=",TRIM(MID(SUBSTITUTE(Variables!$E$47,";",REPT(" ",200)),2201,200)))+1,200)),""))</f>
        <v/>
      </c>
      <c r="Z46">
        <f>--AND(B46&lt;&gt;"",N46&lt;&gt;"")+--AND(C46&lt;&gt;"",O46&lt;&gt;"")+--AND(D46&lt;&gt;"",P46&lt;&gt;"")+--AND(E46&lt;&gt;"",Q46&lt;&gt;"")+--AND(F46&lt;&gt;"",R46&lt;&gt;"")+--AND(G46&lt;&gt;"",S46&lt;&gt;"")+--AND(H46&lt;&gt;"",T46&lt;&gt;"")+--AND(I46&lt;&gt;"",U46&lt;&gt;"")+--AND(J46&lt;&gt;"",V46&lt;&gt;"")+--AND(K46&lt;&gt;"",W46&lt;&gt;"")+--AND(L46&lt;&gt;"",X46&lt;&gt;"")+--AND(M46&lt;&gt;"",Y46&lt;&gt;"")</f>
        <v>0.0</v>
      </c>
      <c r="AA46">
        <f>AT46</f>
        <v/>
      </c>
      <c r="AB46">
        <f>BF46</f>
        <v/>
      </c>
      <c r="AC46">
        <f>IF(Variables!$F$47="","",IF(ISNUMBER(FIND("=",TRIM(MID(SUBSTITUTE(Variables!$F$47,";",REPT(" ",200)),1,200)))),TRIM(LEFT(TRIM(MID(SUBSTITUTE(Variables!$F$47,";",REPT(" ",200)),1,200)),FIND("=",TRIM(MID(SUBSTITUTE(Variables!$F$47,";",REPT(" ",200)),1,200)))-1)),TRIM(TRIM(MID(SUBSTITUTE(Variables!$F$47,";",REPT(" ",200)),1,200)))))</f>
        <v/>
      </c>
      <c r="AD46">
        <f>IF(Variables!$F$47="","",IF(ISNUMBER(FIND("=",TRIM(MID(SUBSTITUTE(Variables!$F$47,";",REPT(" ",200)),201,200)))),TRIM(LEFT(TRIM(MID(SUBSTITUTE(Variables!$F$47,";",REPT(" ",200)),201,200)),FIND("=",TRIM(MID(SUBSTITUTE(Variables!$F$47,";",REPT(" ",200)),201,200)))-1)),TRIM(TRIM(MID(SUBSTITUTE(Variables!$F$47,";",REPT(" ",200)),201,200)))))</f>
        <v/>
      </c>
      <c r="AE46">
        <f>IF(Variables!$F$47="","",IF(ISNUMBER(FIND("=",TRIM(MID(SUBSTITUTE(Variables!$F$47,";",REPT(" ",200)),401,200)))),TRIM(LEFT(TRIM(MID(SUBSTITUTE(Variables!$F$47,";",REPT(" ",200)),401,200)),FIND("=",TRIM(MID(SUBSTITUTE(Variables!$F$47,";",REPT(" ",200)),401,200)))-1)),TRIM(TRIM(MID(SUBSTITUTE(Variables!$F$47,";",REPT(" ",200)),401,200)))))</f>
        <v/>
      </c>
      <c r="AF46">
        <f>IF(Variables!$F$47="","",IF(ISNUMBER(FIND("=",TRIM(MID(SUBSTITUTE(Variables!$F$47,";",REPT(" ",200)),601,200)))),TRIM(LEFT(TRIM(MID(SUBSTITUTE(Variables!$F$47,";",REPT(" ",200)),601,200)),FIND("=",TRIM(MID(SUBSTITUTE(Variables!$F$47,";",REPT(" ",200)),601,200)))-1)),TRIM(TRIM(MID(SUBSTITUTE(Variables!$F$47,";",REPT(" ",200)),601,200)))))</f>
        <v/>
      </c>
      <c r="AG46">
        <f>""&amp;IF(AC46="","",IF(""="","",", ")&amp;AC46)&amp;IF(AD46="","",IF(""&amp;IF(AC46="","",IF(""="","",", ")&amp;AC46)="","",", ")&amp;AD46)&amp;IF(AE46="","",IF(""&amp;IF(AC46="","",IF(""="","",", ")&amp;AC46)&amp;IF(AD46="","",IF(""&amp;IF(AC46="","",IF(""="","",", ")&amp;AC46)="","",", ")&amp;AD46)="","",", ")&amp;AE46)&amp;IF(AF46="","",IF(""&amp;IF(AC46="","",IF(""="","",", ")&amp;AC46)&amp;IF(AD46="","",IF(""&amp;IF(AC46="","",IF(""="","",", ")&amp;AC46)="","",", ")&amp;AD46)&amp;IF(AE46="","",IF(""&amp;IF(AC46="","",IF(""="","",", ")&amp;AC46)&amp;IF(AD46="","",IF(""&amp;IF(AC46="","",IF(""="","",", ")&amp;AC46)="","",", ")&amp;AD46)="","",", ")&amp;AE46)="","",", ")&amp;AF46)</f>
        <v/>
      </c>
      <c r="AH46">
        <f>""&amp;IF(AC46="","",IF(""="","",", ")&amp;AC46)&amp;IF(AD46="","",IF(""&amp;IF(AC46="","",IF(""="","",", ")&amp;AC46)="","",", ")&amp;AD46)&amp;IF(AE46="","",IF(""&amp;IF(AC46="","",IF(""="","",", ")&amp;AC46)&amp;IF(AD46="","",IF(""&amp;IF(AC46="","",IF(""="","",", ")&amp;AC46)="","",", ")&amp;AD46)="","",", ")&amp;AE46)&amp;IF(AF46="","",IF(""&amp;IF(AC46="","",IF(""="","",", ")&amp;AC46)&amp;IF(AD46="","",IF(""&amp;IF(AC46="","",IF(""="","",", ")&amp;AC46)="","",", ")&amp;AD46)&amp;IF(AE46="","",IF(""&amp;IF(AC46="","",IF(""="","",", ")&amp;AC46)&amp;IF(AD46="","",IF(""&amp;IF(AC46="","",IF(""="","",", ")&amp;AC46)="","",", ")&amp;AD46)="","",", ")&amp;AE46)="","",", ")&amp;AF46)</f>
        <v/>
      </c>
      <c r="AI46">
        <f>IF(AND(B46&lt;&gt;"",N46&lt;&gt;""),""&amp;IF(""="","",", ")&amp;CHAR(34)&amp;SUBSTITUTE(N46,CHAR(34),"\"&amp;CHAR(34))&amp;CHAR(34)&amp;" = "&amp;B46,"")</f>
        <v/>
      </c>
      <c r="AJ46">
        <f>IF(AND(C46&lt;&gt;"",O46&lt;&gt;""),AI46&amp;IF(AI46="","",", ")&amp;CHAR(34)&amp;SUBSTITUTE(O46,CHAR(34),"\"&amp;CHAR(34))&amp;CHAR(34)&amp;" = "&amp;C46,AI46)</f>
        <v/>
      </c>
      <c r="AK46">
        <f>IF(AND(D46&lt;&gt;"",P46&lt;&gt;""),AJ46&amp;IF(AJ46="","",", ")&amp;CHAR(34)&amp;SUBSTITUTE(P46,CHAR(34),"\"&amp;CHAR(34))&amp;CHAR(34)&amp;" = "&amp;D46,AJ46)</f>
        <v/>
      </c>
      <c r="AL46">
        <f>IF(AND(E46&lt;&gt;"",Q46&lt;&gt;""),AK46&amp;IF(AK46="","",", ")&amp;CHAR(34)&amp;SUBSTITUTE(Q46,CHAR(34),"\"&amp;CHAR(34))&amp;CHAR(34)&amp;" = "&amp;E46,AK46)</f>
        <v/>
      </c>
      <c r="AM46">
        <f>IF(AND(F46&lt;&gt;"",R46&lt;&gt;""),AL46&amp;IF(AL46="","",", ")&amp;CHAR(34)&amp;SUBSTITUTE(R46,CHAR(34),"\"&amp;CHAR(34))&amp;CHAR(34)&amp;" = "&amp;F46,AL46)</f>
        <v/>
      </c>
      <c r="AN46">
        <f>IF(AND(G46&lt;&gt;"",S46&lt;&gt;""),AM46&amp;IF(AM46="","",", ")&amp;CHAR(34)&amp;SUBSTITUTE(S46,CHAR(34),"\"&amp;CHAR(34))&amp;CHAR(34)&amp;" = "&amp;G46,AM46)</f>
        <v/>
      </c>
      <c r="AO46">
        <f>IF(AND(H46&lt;&gt;"",T46&lt;&gt;""),AN46&amp;IF(AN46="","",", ")&amp;CHAR(34)&amp;SUBSTITUTE(T46,CHAR(34),"\"&amp;CHAR(34))&amp;CHAR(34)&amp;" = "&amp;H46,AN46)</f>
        <v/>
      </c>
      <c r="AP46">
        <f>IF(AND(I46&lt;&gt;"",U46&lt;&gt;""),AO46&amp;IF(AO46="","",", ")&amp;CHAR(34)&amp;SUBSTITUTE(U46,CHAR(34),"\"&amp;CHAR(34))&amp;CHAR(34)&amp;" = "&amp;I46,AO46)</f>
        <v/>
      </c>
      <c r="AQ46">
        <f>IF(AND(J46&lt;&gt;"",V46&lt;&gt;""),AP46&amp;IF(AP46="","",", ")&amp;CHAR(34)&amp;SUBSTITUTE(V46,CHAR(34),"\"&amp;CHAR(34))&amp;CHAR(34)&amp;" = "&amp;J46,AP46)</f>
        <v/>
      </c>
      <c r="AR46">
        <f>IF(AND(K46&lt;&gt;"",W46&lt;&gt;""),AQ46&amp;IF(AQ46="","",", ")&amp;CHAR(34)&amp;SUBSTITUTE(W46,CHAR(34),"\"&amp;CHAR(34))&amp;CHAR(34)&amp;" = "&amp;K46,AQ46)</f>
        <v/>
      </c>
      <c r="AS46">
        <f>IF(AND(L46&lt;&gt;"",X46&lt;&gt;""),AR46&amp;IF(AR46="","",", ")&amp;CHAR(34)&amp;SUBSTITUTE(X46,CHAR(34),"\"&amp;CHAR(34))&amp;CHAR(34)&amp;" = "&amp;L46,AR46)</f>
        <v/>
      </c>
      <c r="AT46">
        <f>IF(AND(M46&lt;&gt;"",Y46&lt;&gt;""),AS46&amp;IF(AS46="","",", ")&amp;CHAR(34)&amp;SUBSTITUTE(Y46,CHAR(34),"\"&amp;CHAR(34))&amp;CHAR(34)&amp;" = "&amp;M46,AS46)</f>
        <v/>
      </c>
      <c r="AU46">
        <f>IF(AND(B46&lt;&gt;"",N46&lt;&gt;""),""&amp;IF(""="",""," ")&amp;B46&amp;" "&amp;CHAR(34)&amp;SUBSTITUTE(N46,CHAR(34),CHAR(34)&amp;CHAR(34))&amp;CHAR(34),"")</f>
        <v/>
      </c>
      <c r="AV46">
        <f>IF(AND(C46&lt;&gt;"",O46&lt;&gt;""),AU46&amp;IF(AU46="",""," ")&amp;C46&amp;" "&amp;CHAR(34)&amp;SUBSTITUTE(O46,CHAR(34),CHAR(34)&amp;CHAR(34))&amp;CHAR(34),AU46)</f>
        <v/>
      </c>
      <c r="AW46">
        <f>IF(AND(D46&lt;&gt;"",P46&lt;&gt;""),AV46&amp;IF(AV46="",""," ")&amp;D46&amp;" "&amp;CHAR(34)&amp;SUBSTITUTE(P46,CHAR(34),CHAR(34)&amp;CHAR(34))&amp;CHAR(34),AV46)</f>
        <v/>
      </c>
      <c r="AX46">
        <f>IF(AND(E46&lt;&gt;"",Q46&lt;&gt;""),AW46&amp;IF(AW46="",""," ")&amp;E46&amp;" "&amp;CHAR(34)&amp;SUBSTITUTE(Q46,CHAR(34),CHAR(34)&amp;CHAR(34))&amp;CHAR(34),AW46)</f>
        <v/>
      </c>
      <c r="AY46">
        <f>IF(AND(F46&lt;&gt;"",R46&lt;&gt;""),AX46&amp;IF(AX46="",""," ")&amp;F46&amp;" "&amp;CHAR(34)&amp;SUBSTITUTE(R46,CHAR(34),CHAR(34)&amp;CHAR(34))&amp;CHAR(34),AX46)</f>
        <v/>
      </c>
      <c r="AZ46">
        <f>IF(AND(G46&lt;&gt;"",S46&lt;&gt;""),AY46&amp;IF(AY46="",""," ")&amp;G46&amp;" "&amp;CHAR(34)&amp;SUBSTITUTE(S46,CHAR(34),CHAR(34)&amp;CHAR(34))&amp;CHAR(34),AY46)</f>
        <v/>
      </c>
      <c r="BA46">
        <f>IF(AND(H46&lt;&gt;"",T46&lt;&gt;""),AZ46&amp;IF(AZ46="",""," ")&amp;H46&amp;" "&amp;CHAR(34)&amp;SUBSTITUTE(T46,CHAR(34),CHAR(34)&amp;CHAR(34))&amp;CHAR(34),AZ46)</f>
        <v/>
      </c>
      <c r="BB46">
        <f>IF(AND(I46&lt;&gt;"",U46&lt;&gt;""),BA46&amp;IF(BA46="",""," ")&amp;I46&amp;" "&amp;CHAR(34)&amp;SUBSTITUTE(U46,CHAR(34),CHAR(34)&amp;CHAR(34))&amp;CHAR(34),BA46)</f>
        <v/>
      </c>
      <c r="BC46">
        <f>IF(AND(J46&lt;&gt;"",V46&lt;&gt;""),BB46&amp;IF(BB46="",""," ")&amp;J46&amp;" "&amp;CHAR(34)&amp;SUBSTITUTE(V46,CHAR(34),CHAR(34)&amp;CHAR(34))&amp;CHAR(34),BB46)</f>
        <v/>
      </c>
      <c r="BD46">
        <f>IF(AND(K46&lt;&gt;"",W46&lt;&gt;""),BC46&amp;IF(BC46="",""," ")&amp;K46&amp;" "&amp;CHAR(34)&amp;SUBSTITUTE(W46,CHAR(34),CHAR(34)&amp;CHAR(34))&amp;CHAR(34),BC46)</f>
        <v/>
      </c>
      <c r="BE46">
        <f>IF(AND(L46&lt;&gt;"",X46&lt;&gt;""),BD46&amp;IF(BD46="",""," ")&amp;L46&amp;" "&amp;CHAR(34)&amp;SUBSTITUTE(X46,CHAR(34),CHAR(34)&amp;CHAR(34))&amp;CHAR(34),BD46)</f>
        <v/>
      </c>
      <c r="BF46">
        <f>IF(AND(M46&lt;&gt;"",Y46&lt;&gt;""),BE46&amp;IF(BE46="",""," ")&amp;M46&amp;" "&amp;CHAR(34)&amp;SUBSTITUTE(Y46,CHAR(34),CHAR(34)&amp;CHAR(34))&amp;CHAR(34),BE46)</f>
        <v/>
      </c>
    </row>
    <row r="47" spans="1:58">
      <c r="A47">
        <f>IF(Variables!$A$48="","",Variables!$A$48)</f>
        <v/>
      </c>
      <c r="B47">
        <f>IF(Variables!$E$48="","",IF(ISNUMBER(FIND("=",TRIM(MID(SUBSTITUTE(Variables!$E$48,";",REPT(" ",200)),1,200)))),TRIM(LEFT(TRIM(MID(SUBSTITUTE(Variables!$E$48,";",REPT(" ",200)),1,200)),FIND("=",TRIM(MID(SUBSTITUTE(Variables!$E$48,";",REPT(" ",200)),1,200)))-1)),TRIM(TRIM(MID(SUBSTITUTE(Variables!$E$48,";",REPT(" ",200)),1,200)))))</f>
        <v/>
      </c>
      <c r="C47">
        <f>IF(Variables!$E$48="","",IF(ISNUMBER(FIND("=",TRIM(MID(SUBSTITUTE(Variables!$E$48,";",REPT(" ",200)),201,200)))),TRIM(LEFT(TRIM(MID(SUBSTITUTE(Variables!$E$48,";",REPT(" ",200)),201,200)),FIND("=",TRIM(MID(SUBSTITUTE(Variables!$E$48,";",REPT(" ",200)),201,200)))-1)),TRIM(TRIM(MID(SUBSTITUTE(Variables!$E$48,";",REPT(" ",200)),201,200)))))</f>
        <v/>
      </c>
      <c r="D47">
        <f>IF(Variables!$E$48="","",IF(ISNUMBER(FIND("=",TRIM(MID(SUBSTITUTE(Variables!$E$48,";",REPT(" ",200)),401,200)))),TRIM(LEFT(TRIM(MID(SUBSTITUTE(Variables!$E$48,";",REPT(" ",200)),401,200)),FIND("=",TRIM(MID(SUBSTITUTE(Variables!$E$48,";",REPT(" ",200)),401,200)))-1)),TRIM(TRIM(MID(SUBSTITUTE(Variables!$E$48,";",REPT(" ",200)),401,200)))))</f>
        <v/>
      </c>
      <c r="E47">
        <f>IF(Variables!$E$48="","",IF(ISNUMBER(FIND("=",TRIM(MID(SUBSTITUTE(Variables!$E$48,";",REPT(" ",200)),601,200)))),TRIM(LEFT(TRIM(MID(SUBSTITUTE(Variables!$E$48,";",REPT(" ",200)),601,200)),FIND("=",TRIM(MID(SUBSTITUTE(Variables!$E$48,";",REPT(" ",200)),601,200)))-1)),TRIM(TRIM(MID(SUBSTITUTE(Variables!$E$48,";",REPT(" ",200)),601,200)))))</f>
        <v/>
      </c>
      <c r="F47">
        <f>IF(Variables!$E$48="","",IF(ISNUMBER(FIND("=",TRIM(MID(SUBSTITUTE(Variables!$E$48,";",REPT(" ",200)),801,200)))),TRIM(LEFT(TRIM(MID(SUBSTITUTE(Variables!$E$48,";",REPT(" ",200)),801,200)),FIND("=",TRIM(MID(SUBSTITUTE(Variables!$E$48,";",REPT(" ",200)),801,200)))-1)),TRIM(TRIM(MID(SUBSTITUTE(Variables!$E$48,";",REPT(" ",200)),801,200)))))</f>
        <v/>
      </c>
      <c r="G47">
        <f>IF(Variables!$E$48="","",IF(ISNUMBER(FIND("=",TRIM(MID(SUBSTITUTE(Variables!$E$48,";",REPT(" ",200)),1001,200)))),TRIM(LEFT(TRIM(MID(SUBSTITUTE(Variables!$E$48,";",REPT(" ",200)),1001,200)),FIND("=",TRIM(MID(SUBSTITUTE(Variables!$E$48,";",REPT(" ",200)),1001,200)))-1)),TRIM(TRIM(MID(SUBSTITUTE(Variables!$E$48,";",REPT(" ",200)),1001,200)))))</f>
        <v/>
      </c>
      <c r="H47">
        <f>IF(Variables!$E$48="","",IF(ISNUMBER(FIND("=",TRIM(MID(SUBSTITUTE(Variables!$E$48,";",REPT(" ",200)),1201,200)))),TRIM(LEFT(TRIM(MID(SUBSTITUTE(Variables!$E$48,";",REPT(" ",200)),1201,200)),FIND("=",TRIM(MID(SUBSTITUTE(Variables!$E$48,";",REPT(" ",200)),1201,200)))-1)),TRIM(TRIM(MID(SUBSTITUTE(Variables!$E$48,";",REPT(" ",200)),1201,200)))))</f>
        <v/>
      </c>
      <c r="I47">
        <f>IF(Variables!$E$48="","",IF(ISNUMBER(FIND("=",TRIM(MID(SUBSTITUTE(Variables!$E$48,";",REPT(" ",200)),1401,200)))),TRIM(LEFT(TRIM(MID(SUBSTITUTE(Variables!$E$48,";",REPT(" ",200)),1401,200)),FIND("=",TRIM(MID(SUBSTITUTE(Variables!$E$48,";",REPT(" ",200)),1401,200)))-1)),TRIM(TRIM(MID(SUBSTITUTE(Variables!$E$48,";",REPT(" ",200)),1401,200)))))</f>
        <v/>
      </c>
      <c r="J47">
        <f>IF(Variables!$E$48="","",IF(ISNUMBER(FIND("=",TRIM(MID(SUBSTITUTE(Variables!$E$48,";",REPT(" ",200)),1601,200)))),TRIM(LEFT(TRIM(MID(SUBSTITUTE(Variables!$E$48,";",REPT(" ",200)),1601,200)),FIND("=",TRIM(MID(SUBSTITUTE(Variables!$E$48,";",REPT(" ",200)),1601,200)))-1)),TRIM(TRIM(MID(SUBSTITUTE(Variables!$E$48,";",REPT(" ",200)),1601,200)))))</f>
        <v/>
      </c>
      <c r="K47">
        <f>IF(Variables!$E$48="","",IF(ISNUMBER(FIND("=",TRIM(MID(SUBSTITUTE(Variables!$E$48,";",REPT(" ",200)),1801,200)))),TRIM(LEFT(TRIM(MID(SUBSTITUTE(Variables!$E$48,";",REPT(" ",200)),1801,200)),FIND("=",TRIM(MID(SUBSTITUTE(Variables!$E$48,";",REPT(" ",200)),1801,200)))-1)),TRIM(TRIM(MID(SUBSTITUTE(Variables!$E$48,";",REPT(" ",200)),1801,200)))))</f>
        <v/>
      </c>
      <c r="L47">
        <f>IF(Variables!$E$48="","",IF(ISNUMBER(FIND("=",TRIM(MID(SUBSTITUTE(Variables!$E$48,";",REPT(" ",200)),2001,200)))),TRIM(LEFT(TRIM(MID(SUBSTITUTE(Variables!$E$48,";",REPT(" ",200)),2001,200)),FIND("=",TRIM(MID(SUBSTITUTE(Variables!$E$48,";",REPT(" ",200)),2001,200)))-1)),TRIM(TRIM(MID(SUBSTITUTE(Variables!$E$48,";",REPT(" ",200)),2001,200)))))</f>
        <v/>
      </c>
      <c r="M47">
        <f>IF(Variables!$E$48="","",IF(ISNUMBER(FIND("=",TRIM(MID(SUBSTITUTE(Variables!$E$48,";",REPT(" ",200)),2201,200)))),TRIM(LEFT(TRIM(MID(SUBSTITUTE(Variables!$E$48,";",REPT(" ",200)),2201,200)),FIND("=",TRIM(MID(SUBSTITUTE(Variables!$E$48,";",REPT(" ",200)),2201,200)))-1)),TRIM(TRIM(MID(SUBSTITUTE(Variables!$E$48,";",REPT(" ",200)),2201,200)))))</f>
        <v/>
      </c>
      <c r="N47">
        <f>IF(Variables!$E$48="","",IF(ISNUMBER(FIND("=",TRIM(MID(SUBSTITUTE(Variables!$E$48,";",REPT(" ",200)),1,200)))),TRIM(MID(TRIM(MID(SUBSTITUTE(Variables!$E$48,";",REPT(" ",200)),1,200)),FIND("=",TRIM(MID(SUBSTITUTE(Variables!$E$48,";",REPT(" ",200)),1,200)))+1,200)),""))</f>
        <v/>
      </c>
      <c r="O47">
        <f>IF(Variables!$E$48="","",IF(ISNUMBER(FIND("=",TRIM(MID(SUBSTITUTE(Variables!$E$48,";",REPT(" ",200)),201,200)))),TRIM(MID(TRIM(MID(SUBSTITUTE(Variables!$E$48,";",REPT(" ",200)),201,200)),FIND("=",TRIM(MID(SUBSTITUTE(Variables!$E$48,";",REPT(" ",200)),201,200)))+1,200)),""))</f>
        <v/>
      </c>
      <c r="P47">
        <f>IF(Variables!$E$48="","",IF(ISNUMBER(FIND("=",TRIM(MID(SUBSTITUTE(Variables!$E$48,";",REPT(" ",200)),401,200)))),TRIM(MID(TRIM(MID(SUBSTITUTE(Variables!$E$48,";",REPT(" ",200)),401,200)),FIND("=",TRIM(MID(SUBSTITUTE(Variables!$E$48,";",REPT(" ",200)),401,200)))+1,200)),""))</f>
        <v/>
      </c>
      <c r="Q47">
        <f>IF(Variables!$E$48="","",IF(ISNUMBER(FIND("=",TRIM(MID(SUBSTITUTE(Variables!$E$48,";",REPT(" ",200)),601,200)))),TRIM(MID(TRIM(MID(SUBSTITUTE(Variables!$E$48,";",REPT(" ",200)),601,200)),FIND("=",TRIM(MID(SUBSTITUTE(Variables!$E$48,";",REPT(" ",200)),601,200)))+1,200)),""))</f>
        <v/>
      </c>
      <c r="R47">
        <f>IF(Variables!$E$48="","",IF(ISNUMBER(FIND("=",TRIM(MID(SUBSTITUTE(Variables!$E$48,";",REPT(" ",200)),801,200)))),TRIM(MID(TRIM(MID(SUBSTITUTE(Variables!$E$48,";",REPT(" ",200)),801,200)),FIND("=",TRIM(MID(SUBSTITUTE(Variables!$E$48,";",REPT(" ",200)),801,200)))+1,200)),""))</f>
        <v/>
      </c>
      <c r="S47">
        <f>IF(Variables!$E$48="","",IF(ISNUMBER(FIND("=",TRIM(MID(SUBSTITUTE(Variables!$E$48,";",REPT(" ",200)),1001,200)))),TRIM(MID(TRIM(MID(SUBSTITUTE(Variables!$E$48,";",REPT(" ",200)),1001,200)),FIND("=",TRIM(MID(SUBSTITUTE(Variables!$E$48,";",REPT(" ",200)),1001,200)))+1,200)),""))</f>
        <v/>
      </c>
      <c r="T47">
        <f>IF(Variables!$E$48="","",IF(ISNUMBER(FIND("=",TRIM(MID(SUBSTITUTE(Variables!$E$48,";",REPT(" ",200)),1201,200)))),TRIM(MID(TRIM(MID(SUBSTITUTE(Variables!$E$48,";",REPT(" ",200)),1201,200)),FIND("=",TRIM(MID(SUBSTITUTE(Variables!$E$48,";",REPT(" ",200)),1201,200)))+1,200)),""))</f>
        <v/>
      </c>
      <c r="U47">
        <f>IF(Variables!$E$48="","",IF(ISNUMBER(FIND("=",TRIM(MID(SUBSTITUTE(Variables!$E$48,";",REPT(" ",200)),1401,200)))),TRIM(MID(TRIM(MID(SUBSTITUTE(Variables!$E$48,";",REPT(" ",200)),1401,200)),FIND("=",TRIM(MID(SUBSTITUTE(Variables!$E$48,";",REPT(" ",200)),1401,200)))+1,200)),""))</f>
        <v/>
      </c>
      <c r="V47">
        <f>IF(Variables!$E$48="","",IF(ISNUMBER(FIND("=",TRIM(MID(SUBSTITUTE(Variables!$E$48,";",REPT(" ",200)),1601,200)))),TRIM(MID(TRIM(MID(SUBSTITUTE(Variables!$E$48,";",REPT(" ",200)),1601,200)),FIND("=",TRIM(MID(SUBSTITUTE(Variables!$E$48,";",REPT(" ",200)),1601,200)))+1,200)),""))</f>
        <v/>
      </c>
      <c r="W47">
        <f>IF(Variables!$E$48="","",IF(ISNUMBER(FIND("=",TRIM(MID(SUBSTITUTE(Variables!$E$48,";",REPT(" ",200)),1801,200)))),TRIM(MID(TRIM(MID(SUBSTITUTE(Variables!$E$48,";",REPT(" ",200)),1801,200)),FIND("=",TRIM(MID(SUBSTITUTE(Variables!$E$48,";",REPT(" ",200)),1801,200)))+1,200)),""))</f>
        <v/>
      </c>
      <c r="X47">
        <f>IF(Variables!$E$48="","",IF(ISNUMBER(FIND("=",TRIM(MID(SUBSTITUTE(Variables!$E$48,";",REPT(" ",200)),2001,200)))),TRIM(MID(TRIM(MID(SUBSTITUTE(Variables!$E$48,";",REPT(" ",200)),2001,200)),FIND("=",TRIM(MID(SUBSTITUTE(Variables!$E$48,";",REPT(" ",200)),2001,200)))+1,200)),""))</f>
        <v/>
      </c>
      <c r="Y47">
        <f>IF(Variables!$E$48="","",IF(ISNUMBER(FIND("=",TRIM(MID(SUBSTITUTE(Variables!$E$48,";",REPT(" ",200)),2201,200)))),TRIM(MID(TRIM(MID(SUBSTITUTE(Variables!$E$48,";",REPT(" ",200)),2201,200)),FIND("=",TRIM(MID(SUBSTITUTE(Variables!$E$48,";",REPT(" ",200)),2201,200)))+1,200)),""))</f>
        <v/>
      </c>
      <c r="Z47">
        <f>--AND(B47&lt;&gt;"",N47&lt;&gt;"")+--AND(C47&lt;&gt;"",O47&lt;&gt;"")+--AND(D47&lt;&gt;"",P47&lt;&gt;"")+--AND(E47&lt;&gt;"",Q47&lt;&gt;"")+--AND(F47&lt;&gt;"",R47&lt;&gt;"")+--AND(G47&lt;&gt;"",S47&lt;&gt;"")+--AND(H47&lt;&gt;"",T47&lt;&gt;"")+--AND(I47&lt;&gt;"",U47&lt;&gt;"")+--AND(J47&lt;&gt;"",V47&lt;&gt;"")+--AND(K47&lt;&gt;"",W47&lt;&gt;"")+--AND(L47&lt;&gt;"",X47&lt;&gt;"")+--AND(M47&lt;&gt;"",Y47&lt;&gt;"")</f>
        <v>0.0</v>
      </c>
      <c r="AA47">
        <f>AT47</f>
        <v/>
      </c>
      <c r="AB47">
        <f>BF47</f>
        <v/>
      </c>
      <c r="AC47">
        <f>IF(Variables!$F$48="","",IF(ISNUMBER(FIND("=",TRIM(MID(SUBSTITUTE(Variables!$F$48,";",REPT(" ",200)),1,200)))),TRIM(LEFT(TRIM(MID(SUBSTITUTE(Variables!$F$48,";",REPT(" ",200)),1,200)),FIND("=",TRIM(MID(SUBSTITUTE(Variables!$F$48,";",REPT(" ",200)),1,200)))-1)),TRIM(TRIM(MID(SUBSTITUTE(Variables!$F$48,";",REPT(" ",200)),1,200)))))</f>
        <v/>
      </c>
      <c r="AD47">
        <f>IF(Variables!$F$48="","",IF(ISNUMBER(FIND("=",TRIM(MID(SUBSTITUTE(Variables!$F$48,";",REPT(" ",200)),201,200)))),TRIM(LEFT(TRIM(MID(SUBSTITUTE(Variables!$F$48,";",REPT(" ",200)),201,200)),FIND("=",TRIM(MID(SUBSTITUTE(Variables!$F$48,";",REPT(" ",200)),201,200)))-1)),TRIM(TRIM(MID(SUBSTITUTE(Variables!$F$48,";",REPT(" ",200)),201,200)))))</f>
        <v/>
      </c>
      <c r="AE47">
        <f>IF(Variables!$F$48="","",IF(ISNUMBER(FIND("=",TRIM(MID(SUBSTITUTE(Variables!$F$48,";",REPT(" ",200)),401,200)))),TRIM(LEFT(TRIM(MID(SUBSTITUTE(Variables!$F$48,";",REPT(" ",200)),401,200)),FIND("=",TRIM(MID(SUBSTITUTE(Variables!$F$48,";",REPT(" ",200)),401,200)))-1)),TRIM(TRIM(MID(SUBSTITUTE(Variables!$F$48,";",REPT(" ",200)),401,200)))))</f>
        <v/>
      </c>
      <c r="AF47">
        <f>IF(Variables!$F$48="","",IF(ISNUMBER(FIND("=",TRIM(MID(SUBSTITUTE(Variables!$F$48,";",REPT(" ",200)),601,200)))),TRIM(LEFT(TRIM(MID(SUBSTITUTE(Variables!$F$48,";",REPT(" ",200)),601,200)),FIND("=",TRIM(MID(SUBSTITUTE(Variables!$F$48,";",REPT(" ",200)),601,200)))-1)),TRIM(TRIM(MID(SUBSTITUTE(Variables!$F$48,";",REPT(" ",200)),601,200)))))</f>
        <v/>
      </c>
      <c r="AG47">
        <f>""&amp;IF(AC47="","",IF(""="","",", ")&amp;AC47)&amp;IF(AD47="","",IF(""&amp;IF(AC47="","",IF(""="","",", ")&amp;AC47)="","",", ")&amp;AD47)&amp;IF(AE47="","",IF(""&amp;IF(AC47="","",IF(""="","",", ")&amp;AC47)&amp;IF(AD47="","",IF(""&amp;IF(AC47="","",IF(""="","",", ")&amp;AC47)="","",", ")&amp;AD47)="","",", ")&amp;AE47)&amp;IF(AF47="","",IF(""&amp;IF(AC47="","",IF(""="","",", ")&amp;AC47)&amp;IF(AD47="","",IF(""&amp;IF(AC47="","",IF(""="","",", ")&amp;AC47)="","",", ")&amp;AD47)&amp;IF(AE47="","",IF(""&amp;IF(AC47="","",IF(""="","",", ")&amp;AC47)&amp;IF(AD47="","",IF(""&amp;IF(AC47="","",IF(""="","",", ")&amp;AC47)="","",", ")&amp;AD47)="","",", ")&amp;AE47)="","",", ")&amp;AF47)</f>
        <v/>
      </c>
      <c r="AH47">
        <f>""&amp;IF(AC47="","",IF(""="","",", ")&amp;AC47)&amp;IF(AD47="","",IF(""&amp;IF(AC47="","",IF(""="","",", ")&amp;AC47)="","",", ")&amp;AD47)&amp;IF(AE47="","",IF(""&amp;IF(AC47="","",IF(""="","",", ")&amp;AC47)&amp;IF(AD47="","",IF(""&amp;IF(AC47="","",IF(""="","",", ")&amp;AC47)="","",", ")&amp;AD47)="","",", ")&amp;AE47)&amp;IF(AF47="","",IF(""&amp;IF(AC47="","",IF(""="","",", ")&amp;AC47)&amp;IF(AD47="","",IF(""&amp;IF(AC47="","",IF(""="","",", ")&amp;AC47)="","",", ")&amp;AD47)&amp;IF(AE47="","",IF(""&amp;IF(AC47="","",IF(""="","",", ")&amp;AC47)&amp;IF(AD47="","",IF(""&amp;IF(AC47="","",IF(""="","",", ")&amp;AC47)="","",", ")&amp;AD47)="","",", ")&amp;AE47)="","",", ")&amp;AF47)</f>
        <v/>
      </c>
      <c r="AI47">
        <f>IF(AND(B47&lt;&gt;"",N47&lt;&gt;""),""&amp;IF(""="","",", ")&amp;CHAR(34)&amp;SUBSTITUTE(N47,CHAR(34),"\"&amp;CHAR(34))&amp;CHAR(34)&amp;" = "&amp;B47,"")</f>
        <v/>
      </c>
      <c r="AJ47">
        <f>IF(AND(C47&lt;&gt;"",O47&lt;&gt;""),AI47&amp;IF(AI47="","",", ")&amp;CHAR(34)&amp;SUBSTITUTE(O47,CHAR(34),"\"&amp;CHAR(34))&amp;CHAR(34)&amp;" = "&amp;C47,AI47)</f>
        <v/>
      </c>
      <c r="AK47">
        <f>IF(AND(D47&lt;&gt;"",P47&lt;&gt;""),AJ47&amp;IF(AJ47="","",", ")&amp;CHAR(34)&amp;SUBSTITUTE(P47,CHAR(34),"\"&amp;CHAR(34))&amp;CHAR(34)&amp;" = "&amp;D47,AJ47)</f>
        <v/>
      </c>
      <c r="AL47">
        <f>IF(AND(E47&lt;&gt;"",Q47&lt;&gt;""),AK47&amp;IF(AK47="","",", ")&amp;CHAR(34)&amp;SUBSTITUTE(Q47,CHAR(34),"\"&amp;CHAR(34))&amp;CHAR(34)&amp;" = "&amp;E47,AK47)</f>
        <v/>
      </c>
      <c r="AM47">
        <f>IF(AND(F47&lt;&gt;"",R47&lt;&gt;""),AL47&amp;IF(AL47="","",", ")&amp;CHAR(34)&amp;SUBSTITUTE(R47,CHAR(34),"\"&amp;CHAR(34))&amp;CHAR(34)&amp;" = "&amp;F47,AL47)</f>
        <v/>
      </c>
      <c r="AN47">
        <f>IF(AND(G47&lt;&gt;"",S47&lt;&gt;""),AM47&amp;IF(AM47="","",", ")&amp;CHAR(34)&amp;SUBSTITUTE(S47,CHAR(34),"\"&amp;CHAR(34))&amp;CHAR(34)&amp;" = "&amp;G47,AM47)</f>
        <v/>
      </c>
      <c r="AO47">
        <f>IF(AND(H47&lt;&gt;"",T47&lt;&gt;""),AN47&amp;IF(AN47="","",", ")&amp;CHAR(34)&amp;SUBSTITUTE(T47,CHAR(34),"\"&amp;CHAR(34))&amp;CHAR(34)&amp;" = "&amp;H47,AN47)</f>
        <v/>
      </c>
      <c r="AP47">
        <f>IF(AND(I47&lt;&gt;"",U47&lt;&gt;""),AO47&amp;IF(AO47="","",", ")&amp;CHAR(34)&amp;SUBSTITUTE(U47,CHAR(34),"\"&amp;CHAR(34))&amp;CHAR(34)&amp;" = "&amp;I47,AO47)</f>
        <v/>
      </c>
      <c r="AQ47">
        <f>IF(AND(J47&lt;&gt;"",V47&lt;&gt;""),AP47&amp;IF(AP47="","",", ")&amp;CHAR(34)&amp;SUBSTITUTE(V47,CHAR(34),"\"&amp;CHAR(34))&amp;CHAR(34)&amp;" = "&amp;J47,AP47)</f>
        <v/>
      </c>
      <c r="AR47">
        <f>IF(AND(K47&lt;&gt;"",W47&lt;&gt;""),AQ47&amp;IF(AQ47="","",", ")&amp;CHAR(34)&amp;SUBSTITUTE(W47,CHAR(34),"\"&amp;CHAR(34))&amp;CHAR(34)&amp;" = "&amp;K47,AQ47)</f>
        <v/>
      </c>
      <c r="AS47">
        <f>IF(AND(L47&lt;&gt;"",X47&lt;&gt;""),AR47&amp;IF(AR47="","",", ")&amp;CHAR(34)&amp;SUBSTITUTE(X47,CHAR(34),"\"&amp;CHAR(34))&amp;CHAR(34)&amp;" = "&amp;L47,AR47)</f>
        <v/>
      </c>
      <c r="AT47">
        <f>IF(AND(M47&lt;&gt;"",Y47&lt;&gt;""),AS47&amp;IF(AS47="","",", ")&amp;CHAR(34)&amp;SUBSTITUTE(Y47,CHAR(34),"\"&amp;CHAR(34))&amp;CHAR(34)&amp;" = "&amp;M47,AS47)</f>
        <v/>
      </c>
      <c r="AU47">
        <f>IF(AND(B47&lt;&gt;"",N47&lt;&gt;""),""&amp;IF(""="",""," ")&amp;B47&amp;" "&amp;CHAR(34)&amp;SUBSTITUTE(N47,CHAR(34),CHAR(34)&amp;CHAR(34))&amp;CHAR(34),"")</f>
        <v/>
      </c>
      <c r="AV47">
        <f>IF(AND(C47&lt;&gt;"",O47&lt;&gt;""),AU47&amp;IF(AU47="",""," ")&amp;C47&amp;" "&amp;CHAR(34)&amp;SUBSTITUTE(O47,CHAR(34),CHAR(34)&amp;CHAR(34))&amp;CHAR(34),AU47)</f>
        <v/>
      </c>
      <c r="AW47">
        <f>IF(AND(D47&lt;&gt;"",P47&lt;&gt;""),AV47&amp;IF(AV47="",""," ")&amp;D47&amp;" "&amp;CHAR(34)&amp;SUBSTITUTE(P47,CHAR(34),CHAR(34)&amp;CHAR(34))&amp;CHAR(34),AV47)</f>
        <v/>
      </c>
      <c r="AX47">
        <f>IF(AND(E47&lt;&gt;"",Q47&lt;&gt;""),AW47&amp;IF(AW47="",""," ")&amp;E47&amp;" "&amp;CHAR(34)&amp;SUBSTITUTE(Q47,CHAR(34),CHAR(34)&amp;CHAR(34))&amp;CHAR(34),AW47)</f>
        <v/>
      </c>
      <c r="AY47">
        <f>IF(AND(F47&lt;&gt;"",R47&lt;&gt;""),AX47&amp;IF(AX47="",""," ")&amp;F47&amp;" "&amp;CHAR(34)&amp;SUBSTITUTE(R47,CHAR(34),CHAR(34)&amp;CHAR(34))&amp;CHAR(34),AX47)</f>
        <v/>
      </c>
      <c r="AZ47">
        <f>IF(AND(G47&lt;&gt;"",S47&lt;&gt;""),AY47&amp;IF(AY47="",""," ")&amp;G47&amp;" "&amp;CHAR(34)&amp;SUBSTITUTE(S47,CHAR(34),CHAR(34)&amp;CHAR(34))&amp;CHAR(34),AY47)</f>
        <v/>
      </c>
      <c r="BA47">
        <f>IF(AND(H47&lt;&gt;"",T47&lt;&gt;""),AZ47&amp;IF(AZ47="",""," ")&amp;H47&amp;" "&amp;CHAR(34)&amp;SUBSTITUTE(T47,CHAR(34),CHAR(34)&amp;CHAR(34))&amp;CHAR(34),AZ47)</f>
        <v/>
      </c>
      <c r="BB47">
        <f>IF(AND(I47&lt;&gt;"",U47&lt;&gt;""),BA47&amp;IF(BA47="",""," ")&amp;I47&amp;" "&amp;CHAR(34)&amp;SUBSTITUTE(U47,CHAR(34),CHAR(34)&amp;CHAR(34))&amp;CHAR(34),BA47)</f>
        <v/>
      </c>
      <c r="BC47">
        <f>IF(AND(J47&lt;&gt;"",V47&lt;&gt;""),BB47&amp;IF(BB47="",""," ")&amp;J47&amp;" "&amp;CHAR(34)&amp;SUBSTITUTE(V47,CHAR(34),CHAR(34)&amp;CHAR(34))&amp;CHAR(34),BB47)</f>
        <v/>
      </c>
      <c r="BD47">
        <f>IF(AND(K47&lt;&gt;"",W47&lt;&gt;""),BC47&amp;IF(BC47="",""," ")&amp;K47&amp;" "&amp;CHAR(34)&amp;SUBSTITUTE(W47,CHAR(34),CHAR(34)&amp;CHAR(34))&amp;CHAR(34),BC47)</f>
        <v/>
      </c>
      <c r="BE47">
        <f>IF(AND(L47&lt;&gt;"",X47&lt;&gt;""),BD47&amp;IF(BD47="",""," ")&amp;L47&amp;" "&amp;CHAR(34)&amp;SUBSTITUTE(X47,CHAR(34),CHAR(34)&amp;CHAR(34))&amp;CHAR(34),BD47)</f>
        <v/>
      </c>
      <c r="BF47">
        <f>IF(AND(M47&lt;&gt;"",Y47&lt;&gt;""),BE47&amp;IF(BE47="",""," ")&amp;M47&amp;" "&amp;CHAR(34)&amp;SUBSTITUTE(Y47,CHAR(34),CHAR(34)&amp;CHAR(34))&amp;CHAR(34),BE47)</f>
        <v/>
      </c>
    </row>
    <row r="48" spans="1:58">
      <c r="A48">
        <f>IF(Variables!$A$49="","",Variables!$A$49)</f>
        <v/>
      </c>
      <c r="B48">
        <f>IF(Variables!$E$49="","",IF(ISNUMBER(FIND("=",TRIM(MID(SUBSTITUTE(Variables!$E$49,";",REPT(" ",200)),1,200)))),TRIM(LEFT(TRIM(MID(SUBSTITUTE(Variables!$E$49,";",REPT(" ",200)),1,200)),FIND("=",TRIM(MID(SUBSTITUTE(Variables!$E$49,";",REPT(" ",200)),1,200)))-1)),TRIM(TRIM(MID(SUBSTITUTE(Variables!$E$49,";",REPT(" ",200)),1,200)))))</f>
        <v/>
      </c>
      <c r="C48">
        <f>IF(Variables!$E$49="","",IF(ISNUMBER(FIND("=",TRIM(MID(SUBSTITUTE(Variables!$E$49,";",REPT(" ",200)),201,200)))),TRIM(LEFT(TRIM(MID(SUBSTITUTE(Variables!$E$49,";",REPT(" ",200)),201,200)),FIND("=",TRIM(MID(SUBSTITUTE(Variables!$E$49,";",REPT(" ",200)),201,200)))-1)),TRIM(TRIM(MID(SUBSTITUTE(Variables!$E$49,";",REPT(" ",200)),201,200)))))</f>
        <v/>
      </c>
      <c r="D48">
        <f>IF(Variables!$E$49="","",IF(ISNUMBER(FIND("=",TRIM(MID(SUBSTITUTE(Variables!$E$49,";",REPT(" ",200)),401,200)))),TRIM(LEFT(TRIM(MID(SUBSTITUTE(Variables!$E$49,";",REPT(" ",200)),401,200)),FIND("=",TRIM(MID(SUBSTITUTE(Variables!$E$49,";",REPT(" ",200)),401,200)))-1)),TRIM(TRIM(MID(SUBSTITUTE(Variables!$E$49,";",REPT(" ",200)),401,200)))))</f>
        <v/>
      </c>
      <c r="E48">
        <f>IF(Variables!$E$49="","",IF(ISNUMBER(FIND("=",TRIM(MID(SUBSTITUTE(Variables!$E$49,";",REPT(" ",200)),601,200)))),TRIM(LEFT(TRIM(MID(SUBSTITUTE(Variables!$E$49,";",REPT(" ",200)),601,200)),FIND("=",TRIM(MID(SUBSTITUTE(Variables!$E$49,";",REPT(" ",200)),601,200)))-1)),TRIM(TRIM(MID(SUBSTITUTE(Variables!$E$49,";",REPT(" ",200)),601,200)))))</f>
        <v/>
      </c>
      <c r="F48">
        <f>IF(Variables!$E$49="","",IF(ISNUMBER(FIND("=",TRIM(MID(SUBSTITUTE(Variables!$E$49,";",REPT(" ",200)),801,200)))),TRIM(LEFT(TRIM(MID(SUBSTITUTE(Variables!$E$49,";",REPT(" ",200)),801,200)),FIND("=",TRIM(MID(SUBSTITUTE(Variables!$E$49,";",REPT(" ",200)),801,200)))-1)),TRIM(TRIM(MID(SUBSTITUTE(Variables!$E$49,";",REPT(" ",200)),801,200)))))</f>
        <v/>
      </c>
      <c r="G48">
        <f>IF(Variables!$E$49="","",IF(ISNUMBER(FIND("=",TRIM(MID(SUBSTITUTE(Variables!$E$49,";",REPT(" ",200)),1001,200)))),TRIM(LEFT(TRIM(MID(SUBSTITUTE(Variables!$E$49,";",REPT(" ",200)),1001,200)),FIND("=",TRIM(MID(SUBSTITUTE(Variables!$E$49,";",REPT(" ",200)),1001,200)))-1)),TRIM(TRIM(MID(SUBSTITUTE(Variables!$E$49,";",REPT(" ",200)),1001,200)))))</f>
        <v/>
      </c>
      <c r="H48">
        <f>IF(Variables!$E$49="","",IF(ISNUMBER(FIND("=",TRIM(MID(SUBSTITUTE(Variables!$E$49,";",REPT(" ",200)),1201,200)))),TRIM(LEFT(TRIM(MID(SUBSTITUTE(Variables!$E$49,";",REPT(" ",200)),1201,200)),FIND("=",TRIM(MID(SUBSTITUTE(Variables!$E$49,";",REPT(" ",200)),1201,200)))-1)),TRIM(TRIM(MID(SUBSTITUTE(Variables!$E$49,";",REPT(" ",200)),1201,200)))))</f>
        <v/>
      </c>
      <c r="I48">
        <f>IF(Variables!$E$49="","",IF(ISNUMBER(FIND("=",TRIM(MID(SUBSTITUTE(Variables!$E$49,";",REPT(" ",200)),1401,200)))),TRIM(LEFT(TRIM(MID(SUBSTITUTE(Variables!$E$49,";",REPT(" ",200)),1401,200)),FIND("=",TRIM(MID(SUBSTITUTE(Variables!$E$49,";",REPT(" ",200)),1401,200)))-1)),TRIM(TRIM(MID(SUBSTITUTE(Variables!$E$49,";",REPT(" ",200)),1401,200)))))</f>
        <v/>
      </c>
      <c r="J48">
        <f>IF(Variables!$E$49="","",IF(ISNUMBER(FIND("=",TRIM(MID(SUBSTITUTE(Variables!$E$49,";",REPT(" ",200)),1601,200)))),TRIM(LEFT(TRIM(MID(SUBSTITUTE(Variables!$E$49,";",REPT(" ",200)),1601,200)),FIND("=",TRIM(MID(SUBSTITUTE(Variables!$E$49,";",REPT(" ",200)),1601,200)))-1)),TRIM(TRIM(MID(SUBSTITUTE(Variables!$E$49,";",REPT(" ",200)),1601,200)))))</f>
        <v/>
      </c>
      <c r="K48">
        <f>IF(Variables!$E$49="","",IF(ISNUMBER(FIND("=",TRIM(MID(SUBSTITUTE(Variables!$E$49,";",REPT(" ",200)),1801,200)))),TRIM(LEFT(TRIM(MID(SUBSTITUTE(Variables!$E$49,";",REPT(" ",200)),1801,200)),FIND("=",TRIM(MID(SUBSTITUTE(Variables!$E$49,";",REPT(" ",200)),1801,200)))-1)),TRIM(TRIM(MID(SUBSTITUTE(Variables!$E$49,";",REPT(" ",200)),1801,200)))))</f>
        <v/>
      </c>
      <c r="L48">
        <f>IF(Variables!$E$49="","",IF(ISNUMBER(FIND("=",TRIM(MID(SUBSTITUTE(Variables!$E$49,";",REPT(" ",200)),2001,200)))),TRIM(LEFT(TRIM(MID(SUBSTITUTE(Variables!$E$49,";",REPT(" ",200)),2001,200)),FIND("=",TRIM(MID(SUBSTITUTE(Variables!$E$49,";",REPT(" ",200)),2001,200)))-1)),TRIM(TRIM(MID(SUBSTITUTE(Variables!$E$49,";",REPT(" ",200)),2001,200)))))</f>
        <v/>
      </c>
      <c r="M48">
        <f>IF(Variables!$E$49="","",IF(ISNUMBER(FIND("=",TRIM(MID(SUBSTITUTE(Variables!$E$49,";",REPT(" ",200)),2201,200)))),TRIM(LEFT(TRIM(MID(SUBSTITUTE(Variables!$E$49,";",REPT(" ",200)),2201,200)),FIND("=",TRIM(MID(SUBSTITUTE(Variables!$E$49,";",REPT(" ",200)),2201,200)))-1)),TRIM(TRIM(MID(SUBSTITUTE(Variables!$E$49,";",REPT(" ",200)),2201,200)))))</f>
        <v/>
      </c>
      <c r="N48">
        <f>IF(Variables!$E$49="","",IF(ISNUMBER(FIND("=",TRIM(MID(SUBSTITUTE(Variables!$E$49,";",REPT(" ",200)),1,200)))),TRIM(MID(TRIM(MID(SUBSTITUTE(Variables!$E$49,";",REPT(" ",200)),1,200)),FIND("=",TRIM(MID(SUBSTITUTE(Variables!$E$49,";",REPT(" ",200)),1,200)))+1,200)),""))</f>
        <v/>
      </c>
      <c r="O48">
        <f>IF(Variables!$E$49="","",IF(ISNUMBER(FIND("=",TRIM(MID(SUBSTITUTE(Variables!$E$49,";",REPT(" ",200)),201,200)))),TRIM(MID(TRIM(MID(SUBSTITUTE(Variables!$E$49,";",REPT(" ",200)),201,200)),FIND("=",TRIM(MID(SUBSTITUTE(Variables!$E$49,";",REPT(" ",200)),201,200)))+1,200)),""))</f>
        <v/>
      </c>
      <c r="P48">
        <f>IF(Variables!$E$49="","",IF(ISNUMBER(FIND("=",TRIM(MID(SUBSTITUTE(Variables!$E$49,";",REPT(" ",200)),401,200)))),TRIM(MID(TRIM(MID(SUBSTITUTE(Variables!$E$49,";",REPT(" ",200)),401,200)),FIND("=",TRIM(MID(SUBSTITUTE(Variables!$E$49,";",REPT(" ",200)),401,200)))+1,200)),""))</f>
        <v/>
      </c>
      <c r="Q48">
        <f>IF(Variables!$E$49="","",IF(ISNUMBER(FIND("=",TRIM(MID(SUBSTITUTE(Variables!$E$49,";",REPT(" ",200)),601,200)))),TRIM(MID(TRIM(MID(SUBSTITUTE(Variables!$E$49,";",REPT(" ",200)),601,200)),FIND("=",TRIM(MID(SUBSTITUTE(Variables!$E$49,";",REPT(" ",200)),601,200)))+1,200)),""))</f>
        <v/>
      </c>
      <c r="R48">
        <f>IF(Variables!$E$49="","",IF(ISNUMBER(FIND("=",TRIM(MID(SUBSTITUTE(Variables!$E$49,";",REPT(" ",200)),801,200)))),TRIM(MID(TRIM(MID(SUBSTITUTE(Variables!$E$49,";",REPT(" ",200)),801,200)),FIND("=",TRIM(MID(SUBSTITUTE(Variables!$E$49,";",REPT(" ",200)),801,200)))+1,200)),""))</f>
        <v/>
      </c>
      <c r="S48">
        <f>IF(Variables!$E$49="","",IF(ISNUMBER(FIND("=",TRIM(MID(SUBSTITUTE(Variables!$E$49,";",REPT(" ",200)),1001,200)))),TRIM(MID(TRIM(MID(SUBSTITUTE(Variables!$E$49,";",REPT(" ",200)),1001,200)),FIND("=",TRIM(MID(SUBSTITUTE(Variables!$E$49,";",REPT(" ",200)),1001,200)))+1,200)),""))</f>
        <v/>
      </c>
      <c r="T48">
        <f>IF(Variables!$E$49="","",IF(ISNUMBER(FIND("=",TRIM(MID(SUBSTITUTE(Variables!$E$49,";",REPT(" ",200)),1201,200)))),TRIM(MID(TRIM(MID(SUBSTITUTE(Variables!$E$49,";",REPT(" ",200)),1201,200)),FIND("=",TRIM(MID(SUBSTITUTE(Variables!$E$49,";",REPT(" ",200)),1201,200)))+1,200)),""))</f>
        <v/>
      </c>
      <c r="U48">
        <f>IF(Variables!$E$49="","",IF(ISNUMBER(FIND("=",TRIM(MID(SUBSTITUTE(Variables!$E$49,";",REPT(" ",200)),1401,200)))),TRIM(MID(TRIM(MID(SUBSTITUTE(Variables!$E$49,";",REPT(" ",200)),1401,200)),FIND("=",TRIM(MID(SUBSTITUTE(Variables!$E$49,";",REPT(" ",200)),1401,200)))+1,200)),""))</f>
        <v/>
      </c>
      <c r="V48">
        <f>IF(Variables!$E$49="","",IF(ISNUMBER(FIND("=",TRIM(MID(SUBSTITUTE(Variables!$E$49,";",REPT(" ",200)),1601,200)))),TRIM(MID(TRIM(MID(SUBSTITUTE(Variables!$E$49,";",REPT(" ",200)),1601,200)),FIND("=",TRIM(MID(SUBSTITUTE(Variables!$E$49,";",REPT(" ",200)),1601,200)))+1,200)),""))</f>
        <v/>
      </c>
      <c r="W48">
        <f>IF(Variables!$E$49="","",IF(ISNUMBER(FIND("=",TRIM(MID(SUBSTITUTE(Variables!$E$49,";",REPT(" ",200)),1801,200)))),TRIM(MID(TRIM(MID(SUBSTITUTE(Variables!$E$49,";",REPT(" ",200)),1801,200)),FIND("=",TRIM(MID(SUBSTITUTE(Variables!$E$49,";",REPT(" ",200)),1801,200)))+1,200)),""))</f>
        <v/>
      </c>
      <c r="X48">
        <f>IF(Variables!$E$49="","",IF(ISNUMBER(FIND("=",TRIM(MID(SUBSTITUTE(Variables!$E$49,";",REPT(" ",200)),2001,200)))),TRIM(MID(TRIM(MID(SUBSTITUTE(Variables!$E$49,";",REPT(" ",200)),2001,200)),FIND("=",TRIM(MID(SUBSTITUTE(Variables!$E$49,";",REPT(" ",200)),2001,200)))+1,200)),""))</f>
        <v/>
      </c>
      <c r="Y48">
        <f>IF(Variables!$E$49="","",IF(ISNUMBER(FIND("=",TRIM(MID(SUBSTITUTE(Variables!$E$49,";",REPT(" ",200)),2201,200)))),TRIM(MID(TRIM(MID(SUBSTITUTE(Variables!$E$49,";",REPT(" ",200)),2201,200)),FIND("=",TRIM(MID(SUBSTITUTE(Variables!$E$49,";",REPT(" ",200)),2201,200)))+1,200)),""))</f>
        <v/>
      </c>
      <c r="Z48">
        <f>--AND(B48&lt;&gt;"",N48&lt;&gt;"")+--AND(C48&lt;&gt;"",O48&lt;&gt;"")+--AND(D48&lt;&gt;"",P48&lt;&gt;"")+--AND(E48&lt;&gt;"",Q48&lt;&gt;"")+--AND(F48&lt;&gt;"",R48&lt;&gt;"")+--AND(G48&lt;&gt;"",S48&lt;&gt;"")+--AND(H48&lt;&gt;"",T48&lt;&gt;"")+--AND(I48&lt;&gt;"",U48&lt;&gt;"")+--AND(J48&lt;&gt;"",V48&lt;&gt;"")+--AND(K48&lt;&gt;"",W48&lt;&gt;"")+--AND(L48&lt;&gt;"",X48&lt;&gt;"")+--AND(M48&lt;&gt;"",Y48&lt;&gt;"")</f>
        <v>0.0</v>
      </c>
      <c r="AA48">
        <f>AT48</f>
        <v/>
      </c>
      <c r="AB48">
        <f>BF48</f>
        <v/>
      </c>
      <c r="AC48">
        <f>IF(Variables!$F$49="","",IF(ISNUMBER(FIND("=",TRIM(MID(SUBSTITUTE(Variables!$F$49,";",REPT(" ",200)),1,200)))),TRIM(LEFT(TRIM(MID(SUBSTITUTE(Variables!$F$49,";",REPT(" ",200)),1,200)),FIND("=",TRIM(MID(SUBSTITUTE(Variables!$F$49,";",REPT(" ",200)),1,200)))-1)),TRIM(TRIM(MID(SUBSTITUTE(Variables!$F$49,";",REPT(" ",200)),1,200)))))</f>
        <v/>
      </c>
      <c r="AD48">
        <f>IF(Variables!$F$49="","",IF(ISNUMBER(FIND("=",TRIM(MID(SUBSTITUTE(Variables!$F$49,";",REPT(" ",200)),201,200)))),TRIM(LEFT(TRIM(MID(SUBSTITUTE(Variables!$F$49,";",REPT(" ",200)),201,200)),FIND("=",TRIM(MID(SUBSTITUTE(Variables!$F$49,";",REPT(" ",200)),201,200)))-1)),TRIM(TRIM(MID(SUBSTITUTE(Variables!$F$49,";",REPT(" ",200)),201,200)))))</f>
        <v/>
      </c>
      <c r="AE48">
        <f>IF(Variables!$F$49="","",IF(ISNUMBER(FIND("=",TRIM(MID(SUBSTITUTE(Variables!$F$49,";",REPT(" ",200)),401,200)))),TRIM(LEFT(TRIM(MID(SUBSTITUTE(Variables!$F$49,";",REPT(" ",200)),401,200)),FIND("=",TRIM(MID(SUBSTITUTE(Variables!$F$49,";",REPT(" ",200)),401,200)))-1)),TRIM(TRIM(MID(SUBSTITUTE(Variables!$F$49,";",REPT(" ",200)),401,200)))))</f>
        <v/>
      </c>
      <c r="AF48">
        <f>IF(Variables!$F$49="","",IF(ISNUMBER(FIND("=",TRIM(MID(SUBSTITUTE(Variables!$F$49,";",REPT(" ",200)),601,200)))),TRIM(LEFT(TRIM(MID(SUBSTITUTE(Variables!$F$49,";",REPT(" ",200)),601,200)),FIND("=",TRIM(MID(SUBSTITUTE(Variables!$F$49,";",REPT(" ",200)),601,200)))-1)),TRIM(TRIM(MID(SUBSTITUTE(Variables!$F$49,";",REPT(" ",200)),601,200)))))</f>
        <v/>
      </c>
      <c r="AG48">
        <f>""&amp;IF(AC48="","",IF(""="","",", ")&amp;AC48)&amp;IF(AD48="","",IF(""&amp;IF(AC48="","",IF(""="","",", ")&amp;AC48)="","",", ")&amp;AD48)&amp;IF(AE48="","",IF(""&amp;IF(AC48="","",IF(""="","",", ")&amp;AC48)&amp;IF(AD48="","",IF(""&amp;IF(AC48="","",IF(""="","",", ")&amp;AC48)="","",", ")&amp;AD48)="","",", ")&amp;AE48)&amp;IF(AF48="","",IF(""&amp;IF(AC48="","",IF(""="","",", ")&amp;AC48)&amp;IF(AD48="","",IF(""&amp;IF(AC48="","",IF(""="","",", ")&amp;AC48)="","",", ")&amp;AD48)&amp;IF(AE48="","",IF(""&amp;IF(AC48="","",IF(""="","",", ")&amp;AC48)&amp;IF(AD48="","",IF(""&amp;IF(AC48="","",IF(""="","",", ")&amp;AC48)="","",", ")&amp;AD48)="","",", ")&amp;AE48)="","",", ")&amp;AF48)</f>
        <v/>
      </c>
      <c r="AH48">
        <f>""&amp;IF(AC48="","",IF(""="","",", ")&amp;AC48)&amp;IF(AD48="","",IF(""&amp;IF(AC48="","",IF(""="","",", ")&amp;AC48)="","",", ")&amp;AD48)&amp;IF(AE48="","",IF(""&amp;IF(AC48="","",IF(""="","",", ")&amp;AC48)&amp;IF(AD48="","",IF(""&amp;IF(AC48="","",IF(""="","",", ")&amp;AC48)="","",", ")&amp;AD48)="","",", ")&amp;AE48)&amp;IF(AF48="","",IF(""&amp;IF(AC48="","",IF(""="","",", ")&amp;AC48)&amp;IF(AD48="","",IF(""&amp;IF(AC48="","",IF(""="","",", ")&amp;AC48)="","",", ")&amp;AD48)&amp;IF(AE48="","",IF(""&amp;IF(AC48="","",IF(""="","",", ")&amp;AC48)&amp;IF(AD48="","",IF(""&amp;IF(AC48="","",IF(""="","",", ")&amp;AC48)="","",", ")&amp;AD48)="","",", ")&amp;AE48)="","",", ")&amp;AF48)</f>
        <v/>
      </c>
      <c r="AI48">
        <f>IF(AND(B48&lt;&gt;"",N48&lt;&gt;""),""&amp;IF(""="","",", ")&amp;CHAR(34)&amp;SUBSTITUTE(N48,CHAR(34),"\"&amp;CHAR(34))&amp;CHAR(34)&amp;" = "&amp;B48,"")</f>
        <v/>
      </c>
      <c r="AJ48">
        <f>IF(AND(C48&lt;&gt;"",O48&lt;&gt;""),AI48&amp;IF(AI48="","",", ")&amp;CHAR(34)&amp;SUBSTITUTE(O48,CHAR(34),"\"&amp;CHAR(34))&amp;CHAR(34)&amp;" = "&amp;C48,AI48)</f>
        <v/>
      </c>
      <c r="AK48">
        <f>IF(AND(D48&lt;&gt;"",P48&lt;&gt;""),AJ48&amp;IF(AJ48="","",", ")&amp;CHAR(34)&amp;SUBSTITUTE(P48,CHAR(34),"\"&amp;CHAR(34))&amp;CHAR(34)&amp;" = "&amp;D48,AJ48)</f>
        <v/>
      </c>
      <c r="AL48">
        <f>IF(AND(E48&lt;&gt;"",Q48&lt;&gt;""),AK48&amp;IF(AK48="","",", ")&amp;CHAR(34)&amp;SUBSTITUTE(Q48,CHAR(34),"\"&amp;CHAR(34))&amp;CHAR(34)&amp;" = "&amp;E48,AK48)</f>
        <v/>
      </c>
      <c r="AM48">
        <f>IF(AND(F48&lt;&gt;"",R48&lt;&gt;""),AL48&amp;IF(AL48="","",", ")&amp;CHAR(34)&amp;SUBSTITUTE(R48,CHAR(34),"\"&amp;CHAR(34))&amp;CHAR(34)&amp;" = "&amp;F48,AL48)</f>
        <v/>
      </c>
      <c r="AN48">
        <f>IF(AND(G48&lt;&gt;"",S48&lt;&gt;""),AM48&amp;IF(AM48="","",", ")&amp;CHAR(34)&amp;SUBSTITUTE(S48,CHAR(34),"\"&amp;CHAR(34))&amp;CHAR(34)&amp;" = "&amp;G48,AM48)</f>
        <v/>
      </c>
      <c r="AO48">
        <f>IF(AND(H48&lt;&gt;"",T48&lt;&gt;""),AN48&amp;IF(AN48="","",", ")&amp;CHAR(34)&amp;SUBSTITUTE(T48,CHAR(34),"\"&amp;CHAR(34))&amp;CHAR(34)&amp;" = "&amp;H48,AN48)</f>
        <v/>
      </c>
      <c r="AP48">
        <f>IF(AND(I48&lt;&gt;"",U48&lt;&gt;""),AO48&amp;IF(AO48="","",", ")&amp;CHAR(34)&amp;SUBSTITUTE(U48,CHAR(34),"\"&amp;CHAR(34))&amp;CHAR(34)&amp;" = "&amp;I48,AO48)</f>
        <v/>
      </c>
      <c r="AQ48">
        <f>IF(AND(J48&lt;&gt;"",V48&lt;&gt;""),AP48&amp;IF(AP48="","",", ")&amp;CHAR(34)&amp;SUBSTITUTE(V48,CHAR(34),"\"&amp;CHAR(34))&amp;CHAR(34)&amp;" = "&amp;J48,AP48)</f>
        <v/>
      </c>
      <c r="AR48">
        <f>IF(AND(K48&lt;&gt;"",W48&lt;&gt;""),AQ48&amp;IF(AQ48="","",", ")&amp;CHAR(34)&amp;SUBSTITUTE(W48,CHAR(34),"\"&amp;CHAR(34))&amp;CHAR(34)&amp;" = "&amp;K48,AQ48)</f>
        <v/>
      </c>
      <c r="AS48">
        <f>IF(AND(L48&lt;&gt;"",X48&lt;&gt;""),AR48&amp;IF(AR48="","",", ")&amp;CHAR(34)&amp;SUBSTITUTE(X48,CHAR(34),"\"&amp;CHAR(34))&amp;CHAR(34)&amp;" = "&amp;L48,AR48)</f>
        <v/>
      </c>
      <c r="AT48">
        <f>IF(AND(M48&lt;&gt;"",Y48&lt;&gt;""),AS48&amp;IF(AS48="","",", ")&amp;CHAR(34)&amp;SUBSTITUTE(Y48,CHAR(34),"\"&amp;CHAR(34))&amp;CHAR(34)&amp;" = "&amp;M48,AS48)</f>
        <v/>
      </c>
      <c r="AU48">
        <f>IF(AND(B48&lt;&gt;"",N48&lt;&gt;""),""&amp;IF(""="",""," ")&amp;B48&amp;" "&amp;CHAR(34)&amp;SUBSTITUTE(N48,CHAR(34),CHAR(34)&amp;CHAR(34))&amp;CHAR(34),"")</f>
        <v/>
      </c>
      <c r="AV48">
        <f>IF(AND(C48&lt;&gt;"",O48&lt;&gt;""),AU48&amp;IF(AU48="",""," ")&amp;C48&amp;" "&amp;CHAR(34)&amp;SUBSTITUTE(O48,CHAR(34),CHAR(34)&amp;CHAR(34))&amp;CHAR(34),AU48)</f>
        <v/>
      </c>
      <c r="AW48">
        <f>IF(AND(D48&lt;&gt;"",P48&lt;&gt;""),AV48&amp;IF(AV48="",""," ")&amp;D48&amp;" "&amp;CHAR(34)&amp;SUBSTITUTE(P48,CHAR(34),CHAR(34)&amp;CHAR(34))&amp;CHAR(34),AV48)</f>
        <v/>
      </c>
      <c r="AX48">
        <f>IF(AND(E48&lt;&gt;"",Q48&lt;&gt;""),AW48&amp;IF(AW48="",""," ")&amp;E48&amp;" "&amp;CHAR(34)&amp;SUBSTITUTE(Q48,CHAR(34),CHAR(34)&amp;CHAR(34))&amp;CHAR(34),AW48)</f>
        <v/>
      </c>
      <c r="AY48">
        <f>IF(AND(F48&lt;&gt;"",R48&lt;&gt;""),AX48&amp;IF(AX48="",""," ")&amp;F48&amp;" "&amp;CHAR(34)&amp;SUBSTITUTE(R48,CHAR(34),CHAR(34)&amp;CHAR(34))&amp;CHAR(34),AX48)</f>
        <v/>
      </c>
      <c r="AZ48">
        <f>IF(AND(G48&lt;&gt;"",S48&lt;&gt;""),AY48&amp;IF(AY48="",""," ")&amp;G48&amp;" "&amp;CHAR(34)&amp;SUBSTITUTE(S48,CHAR(34),CHAR(34)&amp;CHAR(34))&amp;CHAR(34),AY48)</f>
        <v/>
      </c>
      <c r="BA48">
        <f>IF(AND(H48&lt;&gt;"",T48&lt;&gt;""),AZ48&amp;IF(AZ48="",""," ")&amp;H48&amp;" "&amp;CHAR(34)&amp;SUBSTITUTE(T48,CHAR(34),CHAR(34)&amp;CHAR(34))&amp;CHAR(34),AZ48)</f>
        <v/>
      </c>
      <c r="BB48">
        <f>IF(AND(I48&lt;&gt;"",U48&lt;&gt;""),BA48&amp;IF(BA48="",""," ")&amp;I48&amp;" "&amp;CHAR(34)&amp;SUBSTITUTE(U48,CHAR(34),CHAR(34)&amp;CHAR(34))&amp;CHAR(34),BA48)</f>
        <v/>
      </c>
      <c r="BC48">
        <f>IF(AND(J48&lt;&gt;"",V48&lt;&gt;""),BB48&amp;IF(BB48="",""," ")&amp;J48&amp;" "&amp;CHAR(34)&amp;SUBSTITUTE(V48,CHAR(34),CHAR(34)&amp;CHAR(34))&amp;CHAR(34),BB48)</f>
        <v/>
      </c>
      <c r="BD48">
        <f>IF(AND(K48&lt;&gt;"",W48&lt;&gt;""),BC48&amp;IF(BC48="",""," ")&amp;K48&amp;" "&amp;CHAR(34)&amp;SUBSTITUTE(W48,CHAR(34),CHAR(34)&amp;CHAR(34))&amp;CHAR(34),BC48)</f>
        <v/>
      </c>
      <c r="BE48">
        <f>IF(AND(L48&lt;&gt;"",X48&lt;&gt;""),BD48&amp;IF(BD48="",""," ")&amp;L48&amp;" "&amp;CHAR(34)&amp;SUBSTITUTE(X48,CHAR(34),CHAR(34)&amp;CHAR(34))&amp;CHAR(34),BD48)</f>
        <v/>
      </c>
      <c r="BF48">
        <f>IF(AND(M48&lt;&gt;"",Y48&lt;&gt;""),BE48&amp;IF(BE48="",""," ")&amp;M48&amp;" "&amp;CHAR(34)&amp;SUBSTITUTE(Y48,CHAR(34),CHAR(34)&amp;CHAR(34))&amp;CHAR(34),BE48)</f>
        <v/>
      </c>
    </row>
    <row r="49" spans="1:58">
      <c r="A49">
        <f>IF(Variables!$A$50="","",Variables!$A$50)</f>
        <v/>
      </c>
      <c r="B49">
        <f>IF(Variables!$E$50="","",IF(ISNUMBER(FIND("=",TRIM(MID(SUBSTITUTE(Variables!$E$50,";",REPT(" ",200)),1,200)))),TRIM(LEFT(TRIM(MID(SUBSTITUTE(Variables!$E$50,";",REPT(" ",200)),1,200)),FIND("=",TRIM(MID(SUBSTITUTE(Variables!$E$50,";",REPT(" ",200)),1,200)))-1)),TRIM(TRIM(MID(SUBSTITUTE(Variables!$E$50,";",REPT(" ",200)),1,200)))))</f>
        <v/>
      </c>
      <c r="C49">
        <f>IF(Variables!$E$50="","",IF(ISNUMBER(FIND("=",TRIM(MID(SUBSTITUTE(Variables!$E$50,";",REPT(" ",200)),201,200)))),TRIM(LEFT(TRIM(MID(SUBSTITUTE(Variables!$E$50,";",REPT(" ",200)),201,200)),FIND("=",TRIM(MID(SUBSTITUTE(Variables!$E$50,";",REPT(" ",200)),201,200)))-1)),TRIM(TRIM(MID(SUBSTITUTE(Variables!$E$50,";",REPT(" ",200)),201,200)))))</f>
        <v/>
      </c>
      <c r="D49">
        <f>IF(Variables!$E$50="","",IF(ISNUMBER(FIND("=",TRIM(MID(SUBSTITUTE(Variables!$E$50,";",REPT(" ",200)),401,200)))),TRIM(LEFT(TRIM(MID(SUBSTITUTE(Variables!$E$50,";",REPT(" ",200)),401,200)),FIND("=",TRIM(MID(SUBSTITUTE(Variables!$E$50,";",REPT(" ",200)),401,200)))-1)),TRIM(TRIM(MID(SUBSTITUTE(Variables!$E$50,";",REPT(" ",200)),401,200)))))</f>
        <v/>
      </c>
      <c r="E49">
        <f>IF(Variables!$E$50="","",IF(ISNUMBER(FIND("=",TRIM(MID(SUBSTITUTE(Variables!$E$50,";",REPT(" ",200)),601,200)))),TRIM(LEFT(TRIM(MID(SUBSTITUTE(Variables!$E$50,";",REPT(" ",200)),601,200)),FIND("=",TRIM(MID(SUBSTITUTE(Variables!$E$50,";",REPT(" ",200)),601,200)))-1)),TRIM(TRIM(MID(SUBSTITUTE(Variables!$E$50,";",REPT(" ",200)),601,200)))))</f>
        <v/>
      </c>
      <c r="F49">
        <f>IF(Variables!$E$50="","",IF(ISNUMBER(FIND("=",TRIM(MID(SUBSTITUTE(Variables!$E$50,";",REPT(" ",200)),801,200)))),TRIM(LEFT(TRIM(MID(SUBSTITUTE(Variables!$E$50,";",REPT(" ",200)),801,200)),FIND("=",TRIM(MID(SUBSTITUTE(Variables!$E$50,";",REPT(" ",200)),801,200)))-1)),TRIM(TRIM(MID(SUBSTITUTE(Variables!$E$50,";",REPT(" ",200)),801,200)))))</f>
        <v/>
      </c>
      <c r="G49">
        <f>IF(Variables!$E$50="","",IF(ISNUMBER(FIND("=",TRIM(MID(SUBSTITUTE(Variables!$E$50,";",REPT(" ",200)),1001,200)))),TRIM(LEFT(TRIM(MID(SUBSTITUTE(Variables!$E$50,";",REPT(" ",200)),1001,200)),FIND("=",TRIM(MID(SUBSTITUTE(Variables!$E$50,";",REPT(" ",200)),1001,200)))-1)),TRIM(TRIM(MID(SUBSTITUTE(Variables!$E$50,";",REPT(" ",200)),1001,200)))))</f>
        <v/>
      </c>
      <c r="H49">
        <f>IF(Variables!$E$50="","",IF(ISNUMBER(FIND("=",TRIM(MID(SUBSTITUTE(Variables!$E$50,";",REPT(" ",200)),1201,200)))),TRIM(LEFT(TRIM(MID(SUBSTITUTE(Variables!$E$50,";",REPT(" ",200)),1201,200)),FIND("=",TRIM(MID(SUBSTITUTE(Variables!$E$50,";",REPT(" ",200)),1201,200)))-1)),TRIM(TRIM(MID(SUBSTITUTE(Variables!$E$50,";",REPT(" ",200)),1201,200)))))</f>
        <v/>
      </c>
      <c r="I49">
        <f>IF(Variables!$E$50="","",IF(ISNUMBER(FIND("=",TRIM(MID(SUBSTITUTE(Variables!$E$50,";",REPT(" ",200)),1401,200)))),TRIM(LEFT(TRIM(MID(SUBSTITUTE(Variables!$E$50,";",REPT(" ",200)),1401,200)),FIND("=",TRIM(MID(SUBSTITUTE(Variables!$E$50,";",REPT(" ",200)),1401,200)))-1)),TRIM(TRIM(MID(SUBSTITUTE(Variables!$E$50,";",REPT(" ",200)),1401,200)))))</f>
        <v/>
      </c>
      <c r="J49">
        <f>IF(Variables!$E$50="","",IF(ISNUMBER(FIND("=",TRIM(MID(SUBSTITUTE(Variables!$E$50,";",REPT(" ",200)),1601,200)))),TRIM(LEFT(TRIM(MID(SUBSTITUTE(Variables!$E$50,";",REPT(" ",200)),1601,200)),FIND("=",TRIM(MID(SUBSTITUTE(Variables!$E$50,";",REPT(" ",200)),1601,200)))-1)),TRIM(TRIM(MID(SUBSTITUTE(Variables!$E$50,";",REPT(" ",200)),1601,200)))))</f>
        <v/>
      </c>
      <c r="K49">
        <f>IF(Variables!$E$50="","",IF(ISNUMBER(FIND("=",TRIM(MID(SUBSTITUTE(Variables!$E$50,";",REPT(" ",200)),1801,200)))),TRIM(LEFT(TRIM(MID(SUBSTITUTE(Variables!$E$50,";",REPT(" ",200)),1801,200)),FIND("=",TRIM(MID(SUBSTITUTE(Variables!$E$50,";",REPT(" ",200)),1801,200)))-1)),TRIM(TRIM(MID(SUBSTITUTE(Variables!$E$50,";",REPT(" ",200)),1801,200)))))</f>
        <v/>
      </c>
      <c r="L49">
        <f>IF(Variables!$E$50="","",IF(ISNUMBER(FIND("=",TRIM(MID(SUBSTITUTE(Variables!$E$50,";",REPT(" ",200)),2001,200)))),TRIM(LEFT(TRIM(MID(SUBSTITUTE(Variables!$E$50,";",REPT(" ",200)),2001,200)),FIND("=",TRIM(MID(SUBSTITUTE(Variables!$E$50,";",REPT(" ",200)),2001,200)))-1)),TRIM(TRIM(MID(SUBSTITUTE(Variables!$E$50,";",REPT(" ",200)),2001,200)))))</f>
        <v/>
      </c>
      <c r="M49">
        <f>IF(Variables!$E$50="","",IF(ISNUMBER(FIND("=",TRIM(MID(SUBSTITUTE(Variables!$E$50,";",REPT(" ",200)),2201,200)))),TRIM(LEFT(TRIM(MID(SUBSTITUTE(Variables!$E$50,";",REPT(" ",200)),2201,200)),FIND("=",TRIM(MID(SUBSTITUTE(Variables!$E$50,";",REPT(" ",200)),2201,200)))-1)),TRIM(TRIM(MID(SUBSTITUTE(Variables!$E$50,";",REPT(" ",200)),2201,200)))))</f>
        <v/>
      </c>
      <c r="N49">
        <f>IF(Variables!$E$50="","",IF(ISNUMBER(FIND("=",TRIM(MID(SUBSTITUTE(Variables!$E$50,";",REPT(" ",200)),1,200)))),TRIM(MID(TRIM(MID(SUBSTITUTE(Variables!$E$50,";",REPT(" ",200)),1,200)),FIND("=",TRIM(MID(SUBSTITUTE(Variables!$E$50,";",REPT(" ",200)),1,200)))+1,200)),""))</f>
        <v/>
      </c>
      <c r="O49">
        <f>IF(Variables!$E$50="","",IF(ISNUMBER(FIND("=",TRIM(MID(SUBSTITUTE(Variables!$E$50,";",REPT(" ",200)),201,200)))),TRIM(MID(TRIM(MID(SUBSTITUTE(Variables!$E$50,";",REPT(" ",200)),201,200)),FIND("=",TRIM(MID(SUBSTITUTE(Variables!$E$50,";",REPT(" ",200)),201,200)))+1,200)),""))</f>
        <v/>
      </c>
      <c r="P49">
        <f>IF(Variables!$E$50="","",IF(ISNUMBER(FIND("=",TRIM(MID(SUBSTITUTE(Variables!$E$50,";",REPT(" ",200)),401,200)))),TRIM(MID(TRIM(MID(SUBSTITUTE(Variables!$E$50,";",REPT(" ",200)),401,200)),FIND("=",TRIM(MID(SUBSTITUTE(Variables!$E$50,";",REPT(" ",200)),401,200)))+1,200)),""))</f>
        <v/>
      </c>
      <c r="Q49">
        <f>IF(Variables!$E$50="","",IF(ISNUMBER(FIND("=",TRIM(MID(SUBSTITUTE(Variables!$E$50,";",REPT(" ",200)),601,200)))),TRIM(MID(TRIM(MID(SUBSTITUTE(Variables!$E$50,";",REPT(" ",200)),601,200)),FIND("=",TRIM(MID(SUBSTITUTE(Variables!$E$50,";",REPT(" ",200)),601,200)))+1,200)),""))</f>
        <v/>
      </c>
      <c r="R49">
        <f>IF(Variables!$E$50="","",IF(ISNUMBER(FIND("=",TRIM(MID(SUBSTITUTE(Variables!$E$50,";",REPT(" ",200)),801,200)))),TRIM(MID(TRIM(MID(SUBSTITUTE(Variables!$E$50,";",REPT(" ",200)),801,200)),FIND("=",TRIM(MID(SUBSTITUTE(Variables!$E$50,";",REPT(" ",200)),801,200)))+1,200)),""))</f>
        <v/>
      </c>
      <c r="S49">
        <f>IF(Variables!$E$50="","",IF(ISNUMBER(FIND("=",TRIM(MID(SUBSTITUTE(Variables!$E$50,";",REPT(" ",200)),1001,200)))),TRIM(MID(TRIM(MID(SUBSTITUTE(Variables!$E$50,";",REPT(" ",200)),1001,200)),FIND("=",TRIM(MID(SUBSTITUTE(Variables!$E$50,";",REPT(" ",200)),1001,200)))+1,200)),""))</f>
        <v/>
      </c>
      <c r="T49">
        <f>IF(Variables!$E$50="","",IF(ISNUMBER(FIND("=",TRIM(MID(SUBSTITUTE(Variables!$E$50,";",REPT(" ",200)),1201,200)))),TRIM(MID(TRIM(MID(SUBSTITUTE(Variables!$E$50,";",REPT(" ",200)),1201,200)),FIND("=",TRIM(MID(SUBSTITUTE(Variables!$E$50,";",REPT(" ",200)),1201,200)))+1,200)),""))</f>
        <v/>
      </c>
      <c r="U49">
        <f>IF(Variables!$E$50="","",IF(ISNUMBER(FIND("=",TRIM(MID(SUBSTITUTE(Variables!$E$50,";",REPT(" ",200)),1401,200)))),TRIM(MID(TRIM(MID(SUBSTITUTE(Variables!$E$50,";",REPT(" ",200)),1401,200)),FIND("=",TRIM(MID(SUBSTITUTE(Variables!$E$50,";",REPT(" ",200)),1401,200)))+1,200)),""))</f>
        <v/>
      </c>
      <c r="V49">
        <f>IF(Variables!$E$50="","",IF(ISNUMBER(FIND("=",TRIM(MID(SUBSTITUTE(Variables!$E$50,";",REPT(" ",200)),1601,200)))),TRIM(MID(TRIM(MID(SUBSTITUTE(Variables!$E$50,";",REPT(" ",200)),1601,200)),FIND("=",TRIM(MID(SUBSTITUTE(Variables!$E$50,";",REPT(" ",200)),1601,200)))+1,200)),""))</f>
        <v/>
      </c>
      <c r="W49">
        <f>IF(Variables!$E$50="","",IF(ISNUMBER(FIND("=",TRIM(MID(SUBSTITUTE(Variables!$E$50,";",REPT(" ",200)),1801,200)))),TRIM(MID(TRIM(MID(SUBSTITUTE(Variables!$E$50,";",REPT(" ",200)),1801,200)),FIND("=",TRIM(MID(SUBSTITUTE(Variables!$E$50,";",REPT(" ",200)),1801,200)))+1,200)),""))</f>
        <v/>
      </c>
      <c r="X49">
        <f>IF(Variables!$E$50="","",IF(ISNUMBER(FIND("=",TRIM(MID(SUBSTITUTE(Variables!$E$50,";",REPT(" ",200)),2001,200)))),TRIM(MID(TRIM(MID(SUBSTITUTE(Variables!$E$50,";",REPT(" ",200)),2001,200)),FIND("=",TRIM(MID(SUBSTITUTE(Variables!$E$50,";",REPT(" ",200)),2001,200)))+1,200)),""))</f>
        <v/>
      </c>
      <c r="Y49">
        <f>IF(Variables!$E$50="","",IF(ISNUMBER(FIND("=",TRIM(MID(SUBSTITUTE(Variables!$E$50,";",REPT(" ",200)),2201,200)))),TRIM(MID(TRIM(MID(SUBSTITUTE(Variables!$E$50,";",REPT(" ",200)),2201,200)),FIND("=",TRIM(MID(SUBSTITUTE(Variables!$E$50,";",REPT(" ",200)),2201,200)))+1,200)),""))</f>
        <v/>
      </c>
      <c r="Z49">
        <f>--AND(B49&lt;&gt;"",N49&lt;&gt;"")+--AND(C49&lt;&gt;"",O49&lt;&gt;"")+--AND(D49&lt;&gt;"",P49&lt;&gt;"")+--AND(E49&lt;&gt;"",Q49&lt;&gt;"")+--AND(F49&lt;&gt;"",R49&lt;&gt;"")+--AND(G49&lt;&gt;"",S49&lt;&gt;"")+--AND(H49&lt;&gt;"",T49&lt;&gt;"")+--AND(I49&lt;&gt;"",U49&lt;&gt;"")+--AND(J49&lt;&gt;"",V49&lt;&gt;"")+--AND(K49&lt;&gt;"",W49&lt;&gt;"")+--AND(L49&lt;&gt;"",X49&lt;&gt;"")+--AND(M49&lt;&gt;"",Y49&lt;&gt;"")</f>
        <v>0.0</v>
      </c>
      <c r="AA49">
        <f>AT49</f>
        <v/>
      </c>
      <c r="AB49">
        <f>BF49</f>
        <v/>
      </c>
      <c r="AC49">
        <f>IF(Variables!$F$50="","",IF(ISNUMBER(FIND("=",TRIM(MID(SUBSTITUTE(Variables!$F$50,";",REPT(" ",200)),1,200)))),TRIM(LEFT(TRIM(MID(SUBSTITUTE(Variables!$F$50,";",REPT(" ",200)),1,200)),FIND("=",TRIM(MID(SUBSTITUTE(Variables!$F$50,";",REPT(" ",200)),1,200)))-1)),TRIM(TRIM(MID(SUBSTITUTE(Variables!$F$50,";",REPT(" ",200)),1,200)))))</f>
        <v/>
      </c>
      <c r="AD49">
        <f>IF(Variables!$F$50="","",IF(ISNUMBER(FIND("=",TRIM(MID(SUBSTITUTE(Variables!$F$50,";",REPT(" ",200)),201,200)))),TRIM(LEFT(TRIM(MID(SUBSTITUTE(Variables!$F$50,";",REPT(" ",200)),201,200)),FIND("=",TRIM(MID(SUBSTITUTE(Variables!$F$50,";",REPT(" ",200)),201,200)))-1)),TRIM(TRIM(MID(SUBSTITUTE(Variables!$F$50,";",REPT(" ",200)),201,200)))))</f>
        <v/>
      </c>
      <c r="AE49">
        <f>IF(Variables!$F$50="","",IF(ISNUMBER(FIND("=",TRIM(MID(SUBSTITUTE(Variables!$F$50,";",REPT(" ",200)),401,200)))),TRIM(LEFT(TRIM(MID(SUBSTITUTE(Variables!$F$50,";",REPT(" ",200)),401,200)),FIND("=",TRIM(MID(SUBSTITUTE(Variables!$F$50,";",REPT(" ",200)),401,200)))-1)),TRIM(TRIM(MID(SUBSTITUTE(Variables!$F$50,";",REPT(" ",200)),401,200)))))</f>
        <v/>
      </c>
      <c r="AF49">
        <f>IF(Variables!$F$50="","",IF(ISNUMBER(FIND("=",TRIM(MID(SUBSTITUTE(Variables!$F$50,";",REPT(" ",200)),601,200)))),TRIM(LEFT(TRIM(MID(SUBSTITUTE(Variables!$F$50,";",REPT(" ",200)),601,200)),FIND("=",TRIM(MID(SUBSTITUTE(Variables!$F$50,";",REPT(" ",200)),601,200)))-1)),TRIM(TRIM(MID(SUBSTITUTE(Variables!$F$50,";",REPT(" ",200)),601,200)))))</f>
        <v/>
      </c>
      <c r="AG49">
        <f>""&amp;IF(AC49="","",IF(""="","",", ")&amp;AC49)&amp;IF(AD49="","",IF(""&amp;IF(AC49="","",IF(""="","",", ")&amp;AC49)="","",", ")&amp;AD49)&amp;IF(AE49="","",IF(""&amp;IF(AC49="","",IF(""="","",", ")&amp;AC49)&amp;IF(AD49="","",IF(""&amp;IF(AC49="","",IF(""="","",", ")&amp;AC49)="","",", ")&amp;AD49)="","",", ")&amp;AE49)&amp;IF(AF49="","",IF(""&amp;IF(AC49="","",IF(""="","",", ")&amp;AC49)&amp;IF(AD49="","",IF(""&amp;IF(AC49="","",IF(""="","",", ")&amp;AC49)="","",", ")&amp;AD49)&amp;IF(AE49="","",IF(""&amp;IF(AC49="","",IF(""="","",", ")&amp;AC49)&amp;IF(AD49="","",IF(""&amp;IF(AC49="","",IF(""="","",", ")&amp;AC49)="","",", ")&amp;AD49)="","",", ")&amp;AE49)="","",", ")&amp;AF49)</f>
        <v/>
      </c>
      <c r="AH49">
        <f>""&amp;IF(AC49="","",IF(""="","",", ")&amp;AC49)&amp;IF(AD49="","",IF(""&amp;IF(AC49="","",IF(""="","",", ")&amp;AC49)="","",", ")&amp;AD49)&amp;IF(AE49="","",IF(""&amp;IF(AC49="","",IF(""="","",", ")&amp;AC49)&amp;IF(AD49="","",IF(""&amp;IF(AC49="","",IF(""="","",", ")&amp;AC49)="","",", ")&amp;AD49)="","",", ")&amp;AE49)&amp;IF(AF49="","",IF(""&amp;IF(AC49="","",IF(""="","",", ")&amp;AC49)&amp;IF(AD49="","",IF(""&amp;IF(AC49="","",IF(""="","",", ")&amp;AC49)="","",", ")&amp;AD49)&amp;IF(AE49="","",IF(""&amp;IF(AC49="","",IF(""="","",", ")&amp;AC49)&amp;IF(AD49="","",IF(""&amp;IF(AC49="","",IF(""="","",", ")&amp;AC49)="","",", ")&amp;AD49)="","",", ")&amp;AE49)="","",", ")&amp;AF49)</f>
        <v/>
      </c>
      <c r="AI49">
        <f>IF(AND(B49&lt;&gt;"",N49&lt;&gt;""),""&amp;IF(""="","",", ")&amp;CHAR(34)&amp;SUBSTITUTE(N49,CHAR(34),"\"&amp;CHAR(34))&amp;CHAR(34)&amp;" = "&amp;B49,"")</f>
        <v/>
      </c>
      <c r="AJ49">
        <f>IF(AND(C49&lt;&gt;"",O49&lt;&gt;""),AI49&amp;IF(AI49="","",", ")&amp;CHAR(34)&amp;SUBSTITUTE(O49,CHAR(34),"\"&amp;CHAR(34))&amp;CHAR(34)&amp;" = "&amp;C49,AI49)</f>
        <v/>
      </c>
      <c r="AK49">
        <f>IF(AND(D49&lt;&gt;"",P49&lt;&gt;""),AJ49&amp;IF(AJ49="","",", ")&amp;CHAR(34)&amp;SUBSTITUTE(P49,CHAR(34),"\"&amp;CHAR(34))&amp;CHAR(34)&amp;" = "&amp;D49,AJ49)</f>
        <v/>
      </c>
      <c r="AL49">
        <f>IF(AND(E49&lt;&gt;"",Q49&lt;&gt;""),AK49&amp;IF(AK49="","",", ")&amp;CHAR(34)&amp;SUBSTITUTE(Q49,CHAR(34),"\"&amp;CHAR(34))&amp;CHAR(34)&amp;" = "&amp;E49,AK49)</f>
        <v/>
      </c>
      <c r="AM49">
        <f>IF(AND(F49&lt;&gt;"",R49&lt;&gt;""),AL49&amp;IF(AL49="","",", ")&amp;CHAR(34)&amp;SUBSTITUTE(R49,CHAR(34),"\"&amp;CHAR(34))&amp;CHAR(34)&amp;" = "&amp;F49,AL49)</f>
        <v/>
      </c>
      <c r="AN49">
        <f>IF(AND(G49&lt;&gt;"",S49&lt;&gt;""),AM49&amp;IF(AM49="","",", ")&amp;CHAR(34)&amp;SUBSTITUTE(S49,CHAR(34),"\"&amp;CHAR(34))&amp;CHAR(34)&amp;" = "&amp;G49,AM49)</f>
        <v/>
      </c>
      <c r="AO49">
        <f>IF(AND(H49&lt;&gt;"",T49&lt;&gt;""),AN49&amp;IF(AN49="","",", ")&amp;CHAR(34)&amp;SUBSTITUTE(T49,CHAR(34),"\"&amp;CHAR(34))&amp;CHAR(34)&amp;" = "&amp;H49,AN49)</f>
        <v/>
      </c>
      <c r="AP49">
        <f>IF(AND(I49&lt;&gt;"",U49&lt;&gt;""),AO49&amp;IF(AO49="","",", ")&amp;CHAR(34)&amp;SUBSTITUTE(U49,CHAR(34),"\"&amp;CHAR(34))&amp;CHAR(34)&amp;" = "&amp;I49,AO49)</f>
        <v/>
      </c>
      <c r="AQ49">
        <f>IF(AND(J49&lt;&gt;"",V49&lt;&gt;""),AP49&amp;IF(AP49="","",", ")&amp;CHAR(34)&amp;SUBSTITUTE(V49,CHAR(34),"\"&amp;CHAR(34))&amp;CHAR(34)&amp;" = "&amp;J49,AP49)</f>
        <v/>
      </c>
      <c r="AR49">
        <f>IF(AND(K49&lt;&gt;"",W49&lt;&gt;""),AQ49&amp;IF(AQ49="","",", ")&amp;CHAR(34)&amp;SUBSTITUTE(W49,CHAR(34),"\"&amp;CHAR(34))&amp;CHAR(34)&amp;" = "&amp;K49,AQ49)</f>
        <v/>
      </c>
      <c r="AS49">
        <f>IF(AND(L49&lt;&gt;"",X49&lt;&gt;""),AR49&amp;IF(AR49="","",", ")&amp;CHAR(34)&amp;SUBSTITUTE(X49,CHAR(34),"\"&amp;CHAR(34))&amp;CHAR(34)&amp;" = "&amp;L49,AR49)</f>
        <v/>
      </c>
      <c r="AT49">
        <f>IF(AND(M49&lt;&gt;"",Y49&lt;&gt;""),AS49&amp;IF(AS49="","",", ")&amp;CHAR(34)&amp;SUBSTITUTE(Y49,CHAR(34),"\"&amp;CHAR(34))&amp;CHAR(34)&amp;" = "&amp;M49,AS49)</f>
        <v/>
      </c>
      <c r="AU49">
        <f>IF(AND(B49&lt;&gt;"",N49&lt;&gt;""),""&amp;IF(""="",""," ")&amp;B49&amp;" "&amp;CHAR(34)&amp;SUBSTITUTE(N49,CHAR(34),CHAR(34)&amp;CHAR(34))&amp;CHAR(34),"")</f>
        <v/>
      </c>
      <c r="AV49">
        <f>IF(AND(C49&lt;&gt;"",O49&lt;&gt;""),AU49&amp;IF(AU49="",""," ")&amp;C49&amp;" "&amp;CHAR(34)&amp;SUBSTITUTE(O49,CHAR(34),CHAR(34)&amp;CHAR(34))&amp;CHAR(34),AU49)</f>
        <v/>
      </c>
      <c r="AW49">
        <f>IF(AND(D49&lt;&gt;"",P49&lt;&gt;""),AV49&amp;IF(AV49="",""," ")&amp;D49&amp;" "&amp;CHAR(34)&amp;SUBSTITUTE(P49,CHAR(34),CHAR(34)&amp;CHAR(34))&amp;CHAR(34),AV49)</f>
        <v/>
      </c>
      <c r="AX49">
        <f>IF(AND(E49&lt;&gt;"",Q49&lt;&gt;""),AW49&amp;IF(AW49="",""," ")&amp;E49&amp;" "&amp;CHAR(34)&amp;SUBSTITUTE(Q49,CHAR(34),CHAR(34)&amp;CHAR(34))&amp;CHAR(34),AW49)</f>
        <v/>
      </c>
      <c r="AY49">
        <f>IF(AND(F49&lt;&gt;"",R49&lt;&gt;""),AX49&amp;IF(AX49="",""," ")&amp;F49&amp;" "&amp;CHAR(34)&amp;SUBSTITUTE(R49,CHAR(34),CHAR(34)&amp;CHAR(34))&amp;CHAR(34),AX49)</f>
        <v/>
      </c>
      <c r="AZ49">
        <f>IF(AND(G49&lt;&gt;"",S49&lt;&gt;""),AY49&amp;IF(AY49="",""," ")&amp;G49&amp;" "&amp;CHAR(34)&amp;SUBSTITUTE(S49,CHAR(34),CHAR(34)&amp;CHAR(34))&amp;CHAR(34),AY49)</f>
        <v/>
      </c>
      <c r="BA49">
        <f>IF(AND(H49&lt;&gt;"",T49&lt;&gt;""),AZ49&amp;IF(AZ49="",""," ")&amp;H49&amp;" "&amp;CHAR(34)&amp;SUBSTITUTE(T49,CHAR(34),CHAR(34)&amp;CHAR(34))&amp;CHAR(34),AZ49)</f>
        <v/>
      </c>
      <c r="BB49">
        <f>IF(AND(I49&lt;&gt;"",U49&lt;&gt;""),BA49&amp;IF(BA49="",""," ")&amp;I49&amp;" "&amp;CHAR(34)&amp;SUBSTITUTE(U49,CHAR(34),CHAR(34)&amp;CHAR(34))&amp;CHAR(34),BA49)</f>
        <v/>
      </c>
      <c r="BC49">
        <f>IF(AND(J49&lt;&gt;"",V49&lt;&gt;""),BB49&amp;IF(BB49="",""," ")&amp;J49&amp;" "&amp;CHAR(34)&amp;SUBSTITUTE(V49,CHAR(34),CHAR(34)&amp;CHAR(34))&amp;CHAR(34),BB49)</f>
        <v/>
      </c>
      <c r="BD49">
        <f>IF(AND(K49&lt;&gt;"",W49&lt;&gt;""),BC49&amp;IF(BC49="",""," ")&amp;K49&amp;" "&amp;CHAR(34)&amp;SUBSTITUTE(W49,CHAR(34),CHAR(34)&amp;CHAR(34))&amp;CHAR(34),BC49)</f>
        <v/>
      </c>
      <c r="BE49">
        <f>IF(AND(L49&lt;&gt;"",X49&lt;&gt;""),BD49&amp;IF(BD49="",""," ")&amp;L49&amp;" "&amp;CHAR(34)&amp;SUBSTITUTE(X49,CHAR(34),CHAR(34)&amp;CHAR(34))&amp;CHAR(34),BD49)</f>
        <v/>
      </c>
      <c r="BF49">
        <f>IF(AND(M49&lt;&gt;"",Y49&lt;&gt;""),BE49&amp;IF(BE49="",""," ")&amp;M49&amp;" "&amp;CHAR(34)&amp;SUBSTITUTE(Y49,CHAR(34),CHAR(34)&amp;CHAR(34))&amp;CHAR(34),BE49)</f>
        <v/>
      </c>
    </row>
    <row r="50" spans="1:58">
      <c r="A50">
        <f>IF(Variables!$A$51="","",Variables!$A$51)</f>
        <v/>
      </c>
      <c r="B50">
        <f>IF(Variables!$E$51="","",IF(ISNUMBER(FIND("=",TRIM(MID(SUBSTITUTE(Variables!$E$51,";",REPT(" ",200)),1,200)))),TRIM(LEFT(TRIM(MID(SUBSTITUTE(Variables!$E$51,";",REPT(" ",200)),1,200)),FIND("=",TRIM(MID(SUBSTITUTE(Variables!$E$51,";",REPT(" ",200)),1,200)))-1)),TRIM(TRIM(MID(SUBSTITUTE(Variables!$E$51,";",REPT(" ",200)),1,200)))))</f>
        <v/>
      </c>
      <c r="C50">
        <f>IF(Variables!$E$51="","",IF(ISNUMBER(FIND("=",TRIM(MID(SUBSTITUTE(Variables!$E$51,";",REPT(" ",200)),201,200)))),TRIM(LEFT(TRIM(MID(SUBSTITUTE(Variables!$E$51,";",REPT(" ",200)),201,200)),FIND("=",TRIM(MID(SUBSTITUTE(Variables!$E$51,";",REPT(" ",200)),201,200)))-1)),TRIM(TRIM(MID(SUBSTITUTE(Variables!$E$51,";",REPT(" ",200)),201,200)))))</f>
        <v/>
      </c>
      <c r="D50">
        <f>IF(Variables!$E$51="","",IF(ISNUMBER(FIND("=",TRIM(MID(SUBSTITUTE(Variables!$E$51,";",REPT(" ",200)),401,200)))),TRIM(LEFT(TRIM(MID(SUBSTITUTE(Variables!$E$51,";",REPT(" ",200)),401,200)),FIND("=",TRIM(MID(SUBSTITUTE(Variables!$E$51,";",REPT(" ",200)),401,200)))-1)),TRIM(TRIM(MID(SUBSTITUTE(Variables!$E$51,";",REPT(" ",200)),401,200)))))</f>
        <v/>
      </c>
      <c r="E50">
        <f>IF(Variables!$E$51="","",IF(ISNUMBER(FIND("=",TRIM(MID(SUBSTITUTE(Variables!$E$51,";",REPT(" ",200)),601,200)))),TRIM(LEFT(TRIM(MID(SUBSTITUTE(Variables!$E$51,";",REPT(" ",200)),601,200)),FIND("=",TRIM(MID(SUBSTITUTE(Variables!$E$51,";",REPT(" ",200)),601,200)))-1)),TRIM(TRIM(MID(SUBSTITUTE(Variables!$E$51,";",REPT(" ",200)),601,200)))))</f>
        <v/>
      </c>
      <c r="F50">
        <f>IF(Variables!$E$51="","",IF(ISNUMBER(FIND("=",TRIM(MID(SUBSTITUTE(Variables!$E$51,";",REPT(" ",200)),801,200)))),TRIM(LEFT(TRIM(MID(SUBSTITUTE(Variables!$E$51,";",REPT(" ",200)),801,200)),FIND("=",TRIM(MID(SUBSTITUTE(Variables!$E$51,";",REPT(" ",200)),801,200)))-1)),TRIM(TRIM(MID(SUBSTITUTE(Variables!$E$51,";",REPT(" ",200)),801,200)))))</f>
        <v/>
      </c>
      <c r="G50">
        <f>IF(Variables!$E$51="","",IF(ISNUMBER(FIND("=",TRIM(MID(SUBSTITUTE(Variables!$E$51,";",REPT(" ",200)),1001,200)))),TRIM(LEFT(TRIM(MID(SUBSTITUTE(Variables!$E$51,";",REPT(" ",200)),1001,200)),FIND("=",TRIM(MID(SUBSTITUTE(Variables!$E$51,";",REPT(" ",200)),1001,200)))-1)),TRIM(TRIM(MID(SUBSTITUTE(Variables!$E$51,";",REPT(" ",200)),1001,200)))))</f>
        <v/>
      </c>
      <c r="H50">
        <f>IF(Variables!$E$51="","",IF(ISNUMBER(FIND("=",TRIM(MID(SUBSTITUTE(Variables!$E$51,";",REPT(" ",200)),1201,200)))),TRIM(LEFT(TRIM(MID(SUBSTITUTE(Variables!$E$51,";",REPT(" ",200)),1201,200)),FIND("=",TRIM(MID(SUBSTITUTE(Variables!$E$51,";",REPT(" ",200)),1201,200)))-1)),TRIM(TRIM(MID(SUBSTITUTE(Variables!$E$51,";",REPT(" ",200)),1201,200)))))</f>
        <v/>
      </c>
      <c r="I50">
        <f>IF(Variables!$E$51="","",IF(ISNUMBER(FIND("=",TRIM(MID(SUBSTITUTE(Variables!$E$51,";",REPT(" ",200)),1401,200)))),TRIM(LEFT(TRIM(MID(SUBSTITUTE(Variables!$E$51,";",REPT(" ",200)),1401,200)),FIND("=",TRIM(MID(SUBSTITUTE(Variables!$E$51,";",REPT(" ",200)),1401,200)))-1)),TRIM(TRIM(MID(SUBSTITUTE(Variables!$E$51,";",REPT(" ",200)),1401,200)))))</f>
        <v/>
      </c>
      <c r="J50">
        <f>IF(Variables!$E$51="","",IF(ISNUMBER(FIND("=",TRIM(MID(SUBSTITUTE(Variables!$E$51,";",REPT(" ",200)),1601,200)))),TRIM(LEFT(TRIM(MID(SUBSTITUTE(Variables!$E$51,";",REPT(" ",200)),1601,200)),FIND("=",TRIM(MID(SUBSTITUTE(Variables!$E$51,";",REPT(" ",200)),1601,200)))-1)),TRIM(TRIM(MID(SUBSTITUTE(Variables!$E$51,";",REPT(" ",200)),1601,200)))))</f>
        <v/>
      </c>
      <c r="K50">
        <f>IF(Variables!$E$51="","",IF(ISNUMBER(FIND("=",TRIM(MID(SUBSTITUTE(Variables!$E$51,";",REPT(" ",200)),1801,200)))),TRIM(LEFT(TRIM(MID(SUBSTITUTE(Variables!$E$51,";",REPT(" ",200)),1801,200)),FIND("=",TRIM(MID(SUBSTITUTE(Variables!$E$51,";",REPT(" ",200)),1801,200)))-1)),TRIM(TRIM(MID(SUBSTITUTE(Variables!$E$51,";",REPT(" ",200)),1801,200)))))</f>
        <v/>
      </c>
      <c r="L50">
        <f>IF(Variables!$E$51="","",IF(ISNUMBER(FIND("=",TRIM(MID(SUBSTITUTE(Variables!$E$51,";",REPT(" ",200)),2001,200)))),TRIM(LEFT(TRIM(MID(SUBSTITUTE(Variables!$E$51,";",REPT(" ",200)),2001,200)),FIND("=",TRIM(MID(SUBSTITUTE(Variables!$E$51,";",REPT(" ",200)),2001,200)))-1)),TRIM(TRIM(MID(SUBSTITUTE(Variables!$E$51,";",REPT(" ",200)),2001,200)))))</f>
        <v/>
      </c>
      <c r="M50">
        <f>IF(Variables!$E$51="","",IF(ISNUMBER(FIND("=",TRIM(MID(SUBSTITUTE(Variables!$E$51,";",REPT(" ",200)),2201,200)))),TRIM(LEFT(TRIM(MID(SUBSTITUTE(Variables!$E$51,";",REPT(" ",200)),2201,200)),FIND("=",TRIM(MID(SUBSTITUTE(Variables!$E$51,";",REPT(" ",200)),2201,200)))-1)),TRIM(TRIM(MID(SUBSTITUTE(Variables!$E$51,";",REPT(" ",200)),2201,200)))))</f>
        <v/>
      </c>
      <c r="N50">
        <f>IF(Variables!$E$51="","",IF(ISNUMBER(FIND("=",TRIM(MID(SUBSTITUTE(Variables!$E$51,";",REPT(" ",200)),1,200)))),TRIM(MID(TRIM(MID(SUBSTITUTE(Variables!$E$51,";",REPT(" ",200)),1,200)),FIND("=",TRIM(MID(SUBSTITUTE(Variables!$E$51,";",REPT(" ",200)),1,200)))+1,200)),""))</f>
        <v/>
      </c>
      <c r="O50">
        <f>IF(Variables!$E$51="","",IF(ISNUMBER(FIND("=",TRIM(MID(SUBSTITUTE(Variables!$E$51,";",REPT(" ",200)),201,200)))),TRIM(MID(TRIM(MID(SUBSTITUTE(Variables!$E$51,";",REPT(" ",200)),201,200)),FIND("=",TRIM(MID(SUBSTITUTE(Variables!$E$51,";",REPT(" ",200)),201,200)))+1,200)),""))</f>
        <v/>
      </c>
      <c r="P50">
        <f>IF(Variables!$E$51="","",IF(ISNUMBER(FIND("=",TRIM(MID(SUBSTITUTE(Variables!$E$51,";",REPT(" ",200)),401,200)))),TRIM(MID(TRIM(MID(SUBSTITUTE(Variables!$E$51,";",REPT(" ",200)),401,200)),FIND("=",TRIM(MID(SUBSTITUTE(Variables!$E$51,";",REPT(" ",200)),401,200)))+1,200)),""))</f>
        <v/>
      </c>
      <c r="Q50">
        <f>IF(Variables!$E$51="","",IF(ISNUMBER(FIND("=",TRIM(MID(SUBSTITUTE(Variables!$E$51,";",REPT(" ",200)),601,200)))),TRIM(MID(TRIM(MID(SUBSTITUTE(Variables!$E$51,";",REPT(" ",200)),601,200)),FIND("=",TRIM(MID(SUBSTITUTE(Variables!$E$51,";",REPT(" ",200)),601,200)))+1,200)),""))</f>
        <v/>
      </c>
      <c r="R50">
        <f>IF(Variables!$E$51="","",IF(ISNUMBER(FIND("=",TRIM(MID(SUBSTITUTE(Variables!$E$51,";",REPT(" ",200)),801,200)))),TRIM(MID(TRIM(MID(SUBSTITUTE(Variables!$E$51,";",REPT(" ",200)),801,200)),FIND("=",TRIM(MID(SUBSTITUTE(Variables!$E$51,";",REPT(" ",200)),801,200)))+1,200)),""))</f>
        <v/>
      </c>
      <c r="S50">
        <f>IF(Variables!$E$51="","",IF(ISNUMBER(FIND("=",TRIM(MID(SUBSTITUTE(Variables!$E$51,";",REPT(" ",200)),1001,200)))),TRIM(MID(TRIM(MID(SUBSTITUTE(Variables!$E$51,";",REPT(" ",200)),1001,200)),FIND("=",TRIM(MID(SUBSTITUTE(Variables!$E$51,";",REPT(" ",200)),1001,200)))+1,200)),""))</f>
        <v/>
      </c>
      <c r="T50">
        <f>IF(Variables!$E$51="","",IF(ISNUMBER(FIND("=",TRIM(MID(SUBSTITUTE(Variables!$E$51,";",REPT(" ",200)),1201,200)))),TRIM(MID(TRIM(MID(SUBSTITUTE(Variables!$E$51,";",REPT(" ",200)),1201,200)),FIND("=",TRIM(MID(SUBSTITUTE(Variables!$E$51,";",REPT(" ",200)),1201,200)))+1,200)),""))</f>
        <v/>
      </c>
      <c r="U50">
        <f>IF(Variables!$E$51="","",IF(ISNUMBER(FIND("=",TRIM(MID(SUBSTITUTE(Variables!$E$51,";",REPT(" ",200)),1401,200)))),TRIM(MID(TRIM(MID(SUBSTITUTE(Variables!$E$51,";",REPT(" ",200)),1401,200)),FIND("=",TRIM(MID(SUBSTITUTE(Variables!$E$51,";",REPT(" ",200)),1401,200)))+1,200)),""))</f>
        <v/>
      </c>
      <c r="V50">
        <f>IF(Variables!$E$51="","",IF(ISNUMBER(FIND("=",TRIM(MID(SUBSTITUTE(Variables!$E$51,";",REPT(" ",200)),1601,200)))),TRIM(MID(TRIM(MID(SUBSTITUTE(Variables!$E$51,";",REPT(" ",200)),1601,200)),FIND("=",TRIM(MID(SUBSTITUTE(Variables!$E$51,";",REPT(" ",200)),1601,200)))+1,200)),""))</f>
        <v/>
      </c>
      <c r="W50">
        <f>IF(Variables!$E$51="","",IF(ISNUMBER(FIND("=",TRIM(MID(SUBSTITUTE(Variables!$E$51,";",REPT(" ",200)),1801,200)))),TRIM(MID(TRIM(MID(SUBSTITUTE(Variables!$E$51,";",REPT(" ",200)),1801,200)),FIND("=",TRIM(MID(SUBSTITUTE(Variables!$E$51,";",REPT(" ",200)),1801,200)))+1,200)),""))</f>
        <v/>
      </c>
      <c r="X50">
        <f>IF(Variables!$E$51="","",IF(ISNUMBER(FIND("=",TRIM(MID(SUBSTITUTE(Variables!$E$51,";",REPT(" ",200)),2001,200)))),TRIM(MID(TRIM(MID(SUBSTITUTE(Variables!$E$51,";",REPT(" ",200)),2001,200)),FIND("=",TRIM(MID(SUBSTITUTE(Variables!$E$51,";",REPT(" ",200)),2001,200)))+1,200)),""))</f>
        <v/>
      </c>
      <c r="Y50">
        <f>IF(Variables!$E$51="","",IF(ISNUMBER(FIND("=",TRIM(MID(SUBSTITUTE(Variables!$E$51,";",REPT(" ",200)),2201,200)))),TRIM(MID(TRIM(MID(SUBSTITUTE(Variables!$E$51,";",REPT(" ",200)),2201,200)),FIND("=",TRIM(MID(SUBSTITUTE(Variables!$E$51,";",REPT(" ",200)),2201,200)))+1,200)),""))</f>
        <v/>
      </c>
      <c r="Z50">
        <f>--AND(B50&lt;&gt;"",N50&lt;&gt;"")+--AND(C50&lt;&gt;"",O50&lt;&gt;"")+--AND(D50&lt;&gt;"",P50&lt;&gt;"")+--AND(E50&lt;&gt;"",Q50&lt;&gt;"")+--AND(F50&lt;&gt;"",R50&lt;&gt;"")+--AND(G50&lt;&gt;"",S50&lt;&gt;"")+--AND(H50&lt;&gt;"",T50&lt;&gt;"")+--AND(I50&lt;&gt;"",U50&lt;&gt;"")+--AND(J50&lt;&gt;"",V50&lt;&gt;"")+--AND(K50&lt;&gt;"",W50&lt;&gt;"")+--AND(L50&lt;&gt;"",X50&lt;&gt;"")+--AND(M50&lt;&gt;"",Y50&lt;&gt;"")</f>
        <v>0.0</v>
      </c>
      <c r="AA50">
        <f>AT50</f>
        <v/>
      </c>
      <c r="AB50">
        <f>BF50</f>
        <v/>
      </c>
      <c r="AC50">
        <f>IF(Variables!$F$51="","",IF(ISNUMBER(FIND("=",TRIM(MID(SUBSTITUTE(Variables!$F$51,";",REPT(" ",200)),1,200)))),TRIM(LEFT(TRIM(MID(SUBSTITUTE(Variables!$F$51,";",REPT(" ",200)),1,200)),FIND("=",TRIM(MID(SUBSTITUTE(Variables!$F$51,";",REPT(" ",200)),1,200)))-1)),TRIM(TRIM(MID(SUBSTITUTE(Variables!$F$51,";",REPT(" ",200)),1,200)))))</f>
        <v/>
      </c>
      <c r="AD50">
        <f>IF(Variables!$F$51="","",IF(ISNUMBER(FIND("=",TRIM(MID(SUBSTITUTE(Variables!$F$51,";",REPT(" ",200)),201,200)))),TRIM(LEFT(TRIM(MID(SUBSTITUTE(Variables!$F$51,";",REPT(" ",200)),201,200)),FIND("=",TRIM(MID(SUBSTITUTE(Variables!$F$51,";",REPT(" ",200)),201,200)))-1)),TRIM(TRIM(MID(SUBSTITUTE(Variables!$F$51,";",REPT(" ",200)),201,200)))))</f>
        <v/>
      </c>
      <c r="AE50">
        <f>IF(Variables!$F$51="","",IF(ISNUMBER(FIND("=",TRIM(MID(SUBSTITUTE(Variables!$F$51,";",REPT(" ",200)),401,200)))),TRIM(LEFT(TRIM(MID(SUBSTITUTE(Variables!$F$51,";",REPT(" ",200)),401,200)),FIND("=",TRIM(MID(SUBSTITUTE(Variables!$F$51,";",REPT(" ",200)),401,200)))-1)),TRIM(TRIM(MID(SUBSTITUTE(Variables!$F$51,";",REPT(" ",200)),401,200)))))</f>
        <v/>
      </c>
      <c r="AF50">
        <f>IF(Variables!$F$51="","",IF(ISNUMBER(FIND("=",TRIM(MID(SUBSTITUTE(Variables!$F$51,";",REPT(" ",200)),601,200)))),TRIM(LEFT(TRIM(MID(SUBSTITUTE(Variables!$F$51,";",REPT(" ",200)),601,200)),FIND("=",TRIM(MID(SUBSTITUTE(Variables!$F$51,";",REPT(" ",200)),601,200)))-1)),TRIM(TRIM(MID(SUBSTITUTE(Variables!$F$51,";",REPT(" ",200)),601,200)))))</f>
        <v/>
      </c>
      <c r="AG50">
        <f>""&amp;IF(AC50="","",IF(""="","",", ")&amp;AC50)&amp;IF(AD50="","",IF(""&amp;IF(AC50="","",IF(""="","",", ")&amp;AC50)="","",", ")&amp;AD50)&amp;IF(AE50="","",IF(""&amp;IF(AC50="","",IF(""="","",", ")&amp;AC50)&amp;IF(AD50="","",IF(""&amp;IF(AC50="","",IF(""="","",", ")&amp;AC50)="","",", ")&amp;AD50)="","",", ")&amp;AE50)&amp;IF(AF50="","",IF(""&amp;IF(AC50="","",IF(""="","",", ")&amp;AC50)&amp;IF(AD50="","",IF(""&amp;IF(AC50="","",IF(""="","",", ")&amp;AC50)="","",", ")&amp;AD50)&amp;IF(AE50="","",IF(""&amp;IF(AC50="","",IF(""="","",", ")&amp;AC50)&amp;IF(AD50="","",IF(""&amp;IF(AC50="","",IF(""="","",", ")&amp;AC50)="","",", ")&amp;AD50)="","",", ")&amp;AE50)="","",", ")&amp;AF50)</f>
        <v/>
      </c>
      <c r="AH50">
        <f>""&amp;IF(AC50="","",IF(""="","",", ")&amp;AC50)&amp;IF(AD50="","",IF(""&amp;IF(AC50="","",IF(""="","",", ")&amp;AC50)="","",", ")&amp;AD50)&amp;IF(AE50="","",IF(""&amp;IF(AC50="","",IF(""="","",", ")&amp;AC50)&amp;IF(AD50="","",IF(""&amp;IF(AC50="","",IF(""="","",", ")&amp;AC50)="","",", ")&amp;AD50)="","",", ")&amp;AE50)&amp;IF(AF50="","",IF(""&amp;IF(AC50="","",IF(""="","",", ")&amp;AC50)&amp;IF(AD50="","",IF(""&amp;IF(AC50="","",IF(""="","",", ")&amp;AC50)="","",", ")&amp;AD50)&amp;IF(AE50="","",IF(""&amp;IF(AC50="","",IF(""="","",", ")&amp;AC50)&amp;IF(AD50="","",IF(""&amp;IF(AC50="","",IF(""="","",", ")&amp;AC50)="","",", ")&amp;AD50)="","",", ")&amp;AE50)="","",", ")&amp;AF50)</f>
        <v/>
      </c>
      <c r="AI50">
        <f>IF(AND(B50&lt;&gt;"",N50&lt;&gt;""),""&amp;IF(""="","",", ")&amp;CHAR(34)&amp;SUBSTITUTE(N50,CHAR(34),"\"&amp;CHAR(34))&amp;CHAR(34)&amp;" = "&amp;B50,"")</f>
        <v/>
      </c>
      <c r="AJ50">
        <f>IF(AND(C50&lt;&gt;"",O50&lt;&gt;""),AI50&amp;IF(AI50="","",", ")&amp;CHAR(34)&amp;SUBSTITUTE(O50,CHAR(34),"\"&amp;CHAR(34))&amp;CHAR(34)&amp;" = "&amp;C50,AI50)</f>
        <v/>
      </c>
      <c r="AK50">
        <f>IF(AND(D50&lt;&gt;"",P50&lt;&gt;""),AJ50&amp;IF(AJ50="","",", ")&amp;CHAR(34)&amp;SUBSTITUTE(P50,CHAR(34),"\"&amp;CHAR(34))&amp;CHAR(34)&amp;" = "&amp;D50,AJ50)</f>
        <v/>
      </c>
      <c r="AL50">
        <f>IF(AND(E50&lt;&gt;"",Q50&lt;&gt;""),AK50&amp;IF(AK50="","",", ")&amp;CHAR(34)&amp;SUBSTITUTE(Q50,CHAR(34),"\"&amp;CHAR(34))&amp;CHAR(34)&amp;" = "&amp;E50,AK50)</f>
        <v/>
      </c>
      <c r="AM50">
        <f>IF(AND(F50&lt;&gt;"",R50&lt;&gt;""),AL50&amp;IF(AL50="","",", ")&amp;CHAR(34)&amp;SUBSTITUTE(R50,CHAR(34),"\"&amp;CHAR(34))&amp;CHAR(34)&amp;" = "&amp;F50,AL50)</f>
        <v/>
      </c>
      <c r="AN50">
        <f>IF(AND(G50&lt;&gt;"",S50&lt;&gt;""),AM50&amp;IF(AM50="","",", ")&amp;CHAR(34)&amp;SUBSTITUTE(S50,CHAR(34),"\"&amp;CHAR(34))&amp;CHAR(34)&amp;" = "&amp;G50,AM50)</f>
        <v/>
      </c>
      <c r="AO50">
        <f>IF(AND(H50&lt;&gt;"",T50&lt;&gt;""),AN50&amp;IF(AN50="","",", ")&amp;CHAR(34)&amp;SUBSTITUTE(T50,CHAR(34),"\"&amp;CHAR(34))&amp;CHAR(34)&amp;" = "&amp;H50,AN50)</f>
        <v/>
      </c>
      <c r="AP50">
        <f>IF(AND(I50&lt;&gt;"",U50&lt;&gt;""),AO50&amp;IF(AO50="","",", ")&amp;CHAR(34)&amp;SUBSTITUTE(U50,CHAR(34),"\"&amp;CHAR(34))&amp;CHAR(34)&amp;" = "&amp;I50,AO50)</f>
        <v/>
      </c>
      <c r="AQ50">
        <f>IF(AND(J50&lt;&gt;"",V50&lt;&gt;""),AP50&amp;IF(AP50="","",", ")&amp;CHAR(34)&amp;SUBSTITUTE(V50,CHAR(34),"\"&amp;CHAR(34))&amp;CHAR(34)&amp;" = "&amp;J50,AP50)</f>
        <v/>
      </c>
      <c r="AR50">
        <f>IF(AND(K50&lt;&gt;"",W50&lt;&gt;""),AQ50&amp;IF(AQ50="","",", ")&amp;CHAR(34)&amp;SUBSTITUTE(W50,CHAR(34),"\"&amp;CHAR(34))&amp;CHAR(34)&amp;" = "&amp;K50,AQ50)</f>
        <v/>
      </c>
      <c r="AS50">
        <f>IF(AND(L50&lt;&gt;"",X50&lt;&gt;""),AR50&amp;IF(AR50="","",", ")&amp;CHAR(34)&amp;SUBSTITUTE(X50,CHAR(34),"\"&amp;CHAR(34))&amp;CHAR(34)&amp;" = "&amp;L50,AR50)</f>
        <v/>
      </c>
      <c r="AT50">
        <f>IF(AND(M50&lt;&gt;"",Y50&lt;&gt;""),AS50&amp;IF(AS50="","",", ")&amp;CHAR(34)&amp;SUBSTITUTE(Y50,CHAR(34),"\"&amp;CHAR(34))&amp;CHAR(34)&amp;" = "&amp;M50,AS50)</f>
        <v/>
      </c>
      <c r="AU50">
        <f>IF(AND(B50&lt;&gt;"",N50&lt;&gt;""),""&amp;IF(""="",""," ")&amp;B50&amp;" "&amp;CHAR(34)&amp;SUBSTITUTE(N50,CHAR(34),CHAR(34)&amp;CHAR(34))&amp;CHAR(34),"")</f>
        <v/>
      </c>
      <c r="AV50">
        <f>IF(AND(C50&lt;&gt;"",O50&lt;&gt;""),AU50&amp;IF(AU50="",""," ")&amp;C50&amp;" "&amp;CHAR(34)&amp;SUBSTITUTE(O50,CHAR(34),CHAR(34)&amp;CHAR(34))&amp;CHAR(34),AU50)</f>
        <v/>
      </c>
      <c r="AW50">
        <f>IF(AND(D50&lt;&gt;"",P50&lt;&gt;""),AV50&amp;IF(AV50="",""," ")&amp;D50&amp;" "&amp;CHAR(34)&amp;SUBSTITUTE(P50,CHAR(34),CHAR(34)&amp;CHAR(34))&amp;CHAR(34),AV50)</f>
        <v/>
      </c>
      <c r="AX50">
        <f>IF(AND(E50&lt;&gt;"",Q50&lt;&gt;""),AW50&amp;IF(AW50="",""," ")&amp;E50&amp;" "&amp;CHAR(34)&amp;SUBSTITUTE(Q50,CHAR(34),CHAR(34)&amp;CHAR(34))&amp;CHAR(34),AW50)</f>
        <v/>
      </c>
      <c r="AY50">
        <f>IF(AND(F50&lt;&gt;"",R50&lt;&gt;""),AX50&amp;IF(AX50="",""," ")&amp;F50&amp;" "&amp;CHAR(34)&amp;SUBSTITUTE(R50,CHAR(34),CHAR(34)&amp;CHAR(34))&amp;CHAR(34),AX50)</f>
        <v/>
      </c>
      <c r="AZ50">
        <f>IF(AND(G50&lt;&gt;"",S50&lt;&gt;""),AY50&amp;IF(AY50="",""," ")&amp;G50&amp;" "&amp;CHAR(34)&amp;SUBSTITUTE(S50,CHAR(34),CHAR(34)&amp;CHAR(34))&amp;CHAR(34),AY50)</f>
        <v/>
      </c>
      <c r="BA50">
        <f>IF(AND(H50&lt;&gt;"",T50&lt;&gt;""),AZ50&amp;IF(AZ50="",""," ")&amp;H50&amp;" "&amp;CHAR(34)&amp;SUBSTITUTE(T50,CHAR(34),CHAR(34)&amp;CHAR(34))&amp;CHAR(34),AZ50)</f>
        <v/>
      </c>
      <c r="BB50">
        <f>IF(AND(I50&lt;&gt;"",U50&lt;&gt;""),BA50&amp;IF(BA50="",""," ")&amp;I50&amp;" "&amp;CHAR(34)&amp;SUBSTITUTE(U50,CHAR(34),CHAR(34)&amp;CHAR(34))&amp;CHAR(34),BA50)</f>
        <v/>
      </c>
      <c r="BC50">
        <f>IF(AND(J50&lt;&gt;"",V50&lt;&gt;""),BB50&amp;IF(BB50="",""," ")&amp;J50&amp;" "&amp;CHAR(34)&amp;SUBSTITUTE(V50,CHAR(34),CHAR(34)&amp;CHAR(34))&amp;CHAR(34),BB50)</f>
        <v/>
      </c>
      <c r="BD50">
        <f>IF(AND(K50&lt;&gt;"",W50&lt;&gt;""),BC50&amp;IF(BC50="",""," ")&amp;K50&amp;" "&amp;CHAR(34)&amp;SUBSTITUTE(W50,CHAR(34),CHAR(34)&amp;CHAR(34))&amp;CHAR(34),BC50)</f>
        <v/>
      </c>
      <c r="BE50">
        <f>IF(AND(L50&lt;&gt;"",X50&lt;&gt;""),BD50&amp;IF(BD50="",""," ")&amp;L50&amp;" "&amp;CHAR(34)&amp;SUBSTITUTE(X50,CHAR(34),CHAR(34)&amp;CHAR(34))&amp;CHAR(34),BD50)</f>
        <v/>
      </c>
      <c r="BF50">
        <f>IF(AND(M50&lt;&gt;"",Y50&lt;&gt;""),BE50&amp;IF(BE50="",""," ")&amp;M50&amp;" "&amp;CHAR(34)&amp;SUBSTITUTE(Y50,CHAR(34),CHAR(34)&amp;CHAR(34))&amp;CHAR(34),BE50)</f>
        <v/>
      </c>
    </row>
    <row r="51" spans="1:58">
      <c r="A51">
        <f>IF(Variables!$A$52="","",Variables!$A$52)</f>
        <v/>
      </c>
      <c r="B51">
        <f>IF(Variables!$E$52="","",IF(ISNUMBER(FIND("=",TRIM(MID(SUBSTITUTE(Variables!$E$52,";",REPT(" ",200)),1,200)))),TRIM(LEFT(TRIM(MID(SUBSTITUTE(Variables!$E$52,";",REPT(" ",200)),1,200)),FIND("=",TRIM(MID(SUBSTITUTE(Variables!$E$52,";",REPT(" ",200)),1,200)))-1)),TRIM(TRIM(MID(SUBSTITUTE(Variables!$E$52,";",REPT(" ",200)),1,200)))))</f>
        <v/>
      </c>
      <c r="C51">
        <f>IF(Variables!$E$52="","",IF(ISNUMBER(FIND("=",TRIM(MID(SUBSTITUTE(Variables!$E$52,";",REPT(" ",200)),201,200)))),TRIM(LEFT(TRIM(MID(SUBSTITUTE(Variables!$E$52,";",REPT(" ",200)),201,200)),FIND("=",TRIM(MID(SUBSTITUTE(Variables!$E$52,";",REPT(" ",200)),201,200)))-1)),TRIM(TRIM(MID(SUBSTITUTE(Variables!$E$52,";",REPT(" ",200)),201,200)))))</f>
        <v/>
      </c>
      <c r="D51">
        <f>IF(Variables!$E$52="","",IF(ISNUMBER(FIND("=",TRIM(MID(SUBSTITUTE(Variables!$E$52,";",REPT(" ",200)),401,200)))),TRIM(LEFT(TRIM(MID(SUBSTITUTE(Variables!$E$52,";",REPT(" ",200)),401,200)),FIND("=",TRIM(MID(SUBSTITUTE(Variables!$E$52,";",REPT(" ",200)),401,200)))-1)),TRIM(TRIM(MID(SUBSTITUTE(Variables!$E$52,";",REPT(" ",200)),401,200)))))</f>
        <v/>
      </c>
      <c r="E51">
        <f>IF(Variables!$E$52="","",IF(ISNUMBER(FIND("=",TRIM(MID(SUBSTITUTE(Variables!$E$52,";",REPT(" ",200)),601,200)))),TRIM(LEFT(TRIM(MID(SUBSTITUTE(Variables!$E$52,";",REPT(" ",200)),601,200)),FIND("=",TRIM(MID(SUBSTITUTE(Variables!$E$52,";",REPT(" ",200)),601,200)))-1)),TRIM(TRIM(MID(SUBSTITUTE(Variables!$E$52,";",REPT(" ",200)),601,200)))))</f>
        <v/>
      </c>
      <c r="F51">
        <f>IF(Variables!$E$52="","",IF(ISNUMBER(FIND("=",TRIM(MID(SUBSTITUTE(Variables!$E$52,";",REPT(" ",200)),801,200)))),TRIM(LEFT(TRIM(MID(SUBSTITUTE(Variables!$E$52,";",REPT(" ",200)),801,200)),FIND("=",TRIM(MID(SUBSTITUTE(Variables!$E$52,";",REPT(" ",200)),801,200)))-1)),TRIM(TRIM(MID(SUBSTITUTE(Variables!$E$52,";",REPT(" ",200)),801,200)))))</f>
        <v/>
      </c>
      <c r="G51">
        <f>IF(Variables!$E$52="","",IF(ISNUMBER(FIND("=",TRIM(MID(SUBSTITUTE(Variables!$E$52,";",REPT(" ",200)),1001,200)))),TRIM(LEFT(TRIM(MID(SUBSTITUTE(Variables!$E$52,";",REPT(" ",200)),1001,200)),FIND("=",TRIM(MID(SUBSTITUTE(Variables!$E$52,";",REPT(" ",200)),1001,200)))-1)),TRIM(TRIM(MID(SUBSTITUTE(Variables!$E$52,";",REPT(" ",200)),1001,200)))))</f>
        <v/>
      </c>
      <c r="H51">
        <f>IF(Variables!$E$52="","",IF(ISNUMBER(FIND("=",TRIM(MID(SUBSTITUTE(Variables!$E$52,";",REPT(" ",200)),1201,200)))),TRIM(LEFT(TRIM(MID(SUBSTITUTE(Variables!$E$52,";",REPT(" ",200)),1201,200)),FIND("=",TRIM(MID(SUBSTITUTE(Variables!$E$52,";",REPT(" ",200)),1201,200)))-1)),TRIM(TRIM(MID(SUBSTITUTE(Variables!$E$52,";",REPT(" ",200)),1201,200)))))</f>
        <v/>
      </c>
      <c r="I51">
        <f>IF(Variables!$E$52="","",IF(ISNUMBER(FIND("=",TRIM(MID(SUBSTITUTE(Variables!$E$52,";",REPT(" ",200)),1401,200)))),TRIM(LEFT(TRIM(MID(SUBSTITUTE(Variables!$E$52,";",REPT(" ",200)),1401,200)),FIND("=",TRIM(MID(SUBSTITUTE(Variables!$E$52,";",REPT(" ",200)),1401,200)))-1)),TRIM(TRIM(MID(SUBSTITUTE(Variables!$E$52,";",REPT(" ",200)),1401,200)))))</f>
        <v/>
      </c>
      <c r="J51">
        <f>IF(Variables!$E$52="","",IF(ISNUMBER(FIND("=",TRIM(MID(SUBSTITUTE(Variables!$E$52,";",REPT(" ",200)),1601,200)))),TRIM(LEFT(TRIM(MID(SUBSTITUTE(Variables!$E$52,";",REPT(" ",200)),1601,200)),FIND("=",TRIM(MID(SUBSTITUTE(Variables!$E$52,";",REPT(" ",200)),1601,200)))-1)),TRIM(TRIM(MID(SUBSTITUTE(Variables!$E$52,";",REPT(" ",200)),1601,200)))))</f>
        <v/>
      </c>
      <c r="K51">
        <f>IF(Variables!$E$52="","",IF(ISNUMBER(FIND("=",TRIM(MID(SUBSTITUTE(Variables!$E$52,";",REPT(" ",200)),1801,200)))),TRIM(LEFT(TRIM(MID(SUBSTITUTE(Variables!$E$52,";",REPT(" ",200)),1801,200)),FIND("=",TRIM(MID(SUBSTITUTE(Variables!$E$52,";",REPT(" ",200)),1801,200)))-1)),TRIM(TRIM(MID(SUBSTITUTE(Variables!$E$52,";",REPT(" ",200)),1801,200)))))</f>
        <v/>
      </c>
      <c r="L51">
        <f>IF(Variables!$E$52="","",IF(ISNUMBER(FIND("=",TRIM(MID(SUBSTITUTE(Variables!$E$52,";",REPT(" ",200)),2001,200)))),TRIM(LEFT(TRIM(MID(SUBSTITUTE(Variables!$E$52,";",REPT(" ",200)),2001,200)),FIND("=",TRIM(MID(SUBSTITUTE(Variables!$E$52,";",REPT(" ",200)),2001,200)))-1)),TRIM(TRIM(MID(SUBSTITUTE(Variables!$E$52,";",REPT(" ",200)),2001,200)))))</f>
        <v/>
      </c>
      <c r="M51">
        <f>IF(Variables!$E$52="","",IF(ISNUMBER(FIND("=",TRIM(MID(SUBSTITUTE(Variables!$E$52,";",REPT(" ",200)),2201,200)))),TRIM(LEFT(TRIM(MID(SUBSTITUTE(Variables!$E$52,";",REPT(" ",200)),2201,200)),FIND("=",TRIM(MID(SUBSTITUTE(Variables!$E$52,";",REPT(" ",200)),2201,200)))-1)),TRIM(TRIM(MID(SUBSTITUTE(Variables!$E$52,";",REPT(" ",200)),2201,200)))))</f>
        <v/>
      </c>
      <c r="N51">
        <f>IF(Variables!$E$52="","",IF(ISNUMBER(FIND("=",TRIM(MID(SUBSTITUTE(Variables!$E$52,";",REPT(" ",200)),1,200)))),TRIM(MID(TRIM(MID(SUBSTITUTE(Variables!$E$52,";",REPT(" ",200)),1,200)),FIND("=",TRIM(MID(SUBSTITUTE(Variables!$E$52,";",REPT(" ",200)),1,200)))+1,200)),""))</f>
        <v/>
      </c>
      <c r="O51">
        <f>IF(Variables!$E$52="","",IF(ISNUMBER(FIND("=",TRIM(MID(SUBSTITUTE(Variables!$E$52,";",REPT(" ",200)),201,200)))),TRIM(MID(TRIM(MID(SUBSTITUTE(Variables!$E$52,";",REPT(" ",200)),201,200)),FIND("=",TRIM(MID(SUBSTITUTE(Variables!$E$52,";",REPT(" ",200)),201,200)))+1,200)),""))</f>
        <v/>
      </c>
      <c r="P51">
        <f>IF(Variables!$E$52="","",IF(ISNUMBER(FIND("=",TRIM(MID(SUBSTITUTE(Variables!$E$52,";",REPT(" ",200)),401,200)))),TRIM(MID(TRIM(MID(SUBSTITUTE(Variables!$E$52,";",REPT(" ",200)),401,200)),FIND("=",TRIM(MID(SUBSTITUTE(Variables!$E$52,";",REPT(" ",200)),401,200)))+1,200)),""))</f>
        <v/>
      </c>
      <c r="Q51">
        <f>IF(Variables!$E$52="","",IF(ISNUMBER(FIND("=",TRIM(MID(SUBSTITUTE(Variables!$E$52,";",REPT(" ",200)),601,200)))),TRIM(MID(TRIM(MID(SUBSTITUTE(Variables!$E$52,";",REPT(" ",200)),601,200)),FIND("=",TRIM(MID(SUBSTITUTE(Variables!$E$52,";",REPT(" ",200)),601,200)))+1,200)),""))</f>
        <v/>
      </c>
      <c r="R51">
        <f>IF(Variables!$E$52="","",IF(ISNUMBER(FIND("=",TRIM(MID(SUBSTITUTE(Variables!$E$52,";",REPT(" ",200)),801,200)))),TRIM(MID(TRIM(MID(SUBSTITUTE(Variables!$E$52,";",REPT(" ",200)),801,200)),FIND("=",TRIM(MID(SUBSTITUTE(Variables!$E$52,";",REPT(" ",200)),801,200)))+1,200)),""))</f>
        <v/>
      </c>
      <c r="S51">
        <f>IF(Variables!$E$52="","",IF(ISNUMBER(FIND("=",TRIM(MID(SUBSTITUTE(Variables!$E$52,";",REPT(" ",200)),1001,200)))),TRIM(MID(TRIM(MID(SUBSTITUTE(Variables!$E$52,";",REPT(" ",200)),1001,200)),FIND("=",TRIM(MID(SUBSTITUTE(Variables!$E$52,";",REPT(" ",200)),1001,200)))+1,200)),""))</f>
        <v/>
      </c>
      <c r="T51">
        <f>IF(Variables!$E$52="","",IF(ISNUMBER(FIND("=",TRIM(MID(SUBSTITUTE(Variables!$E$52,";",REPT(" ",200)),1201,200)))),TRIM(MID(TRIM(MID(SUBSTITUTE(Variables!$E$52,";",REPT(" ",200)),1201,200)),FIND("=",TRIM(MID(SUBSTITUTE(Variables!$E$52,";",REPT(" ",200)),1201,200)))+1,200)),""))</f>
        <v/>
      </c>
      <c r="U51">
        <f>IF(Variables!$E$52="","",IF(ISNUMBER(FIND("=",TRIM(MID(SUBSTITUTE(Variables!$E$52,";",REPT(" ",200)),1401,200)))),TRIM(MID(TRIM(MID(SUBSTITUTE(Variables!$E$52,";",REPT(" ",200)),1401,200)),FIND("=",TRIM(MID(SUBSTITUTE(Variables!$E$52,";",REPT(" ",200)),1401,200)))+1,200)),""))</f>
        <v/>
      </c>
      <c r="V51">
        <f>IF(Variables!$E$52="","",IF(ISNUMBER(FIND("=",TRIM(MID(SUBSTITUTE(Variables!$E$52,";",REPT(" ",200)),1601,200)))),TRIM(MID(TRIM(MID(SUBSTITUTE(Variables!$E$52,";",REPT(" ",200)),1601,200)),FIND("=",TRIM(MID(SUBSTITUTE(Variables!$E$52,";",REPT(" ",200)),1601,200)))+1,200)),""))</f>
        <v/>
      </c>
      <c r="W51">
        <f>IF(Variables!$E$52="","",IF(ISNUMBER(FIND("=",TRIM(MID(SUBSTITUTE(Variables!$E$52,";",REPT(" ",200)),1801,200)))),TRIM(MID(TRIM(MID(SUBSTITUTE(Variables!$E$52,";",REPT(" ",200)),1801,200)),FIND("=",TRIM(MID(SUBSTITUTE(Variables!$E$52,";",REPT(" ",200)),1801,200)))+1,200)),""))</f>
        <v/>
      </c>
      <c r="X51">
        <f>IF(Variables!$E$52="","",IF(ISNUMBER(FIND("=",TRIM(MID(SUBSTITUTE(Variables!$E$52,";",REPT(" ",200)),2001,200)))),TRIM(MID(TRIM(MID(SUBSTITUTE(Variables!$E$52,";",REPT(" ",200)),2001,200)),FIND("=",TRIM(MID(SUBSTITUTE(Variables!$E$52,";",REPT(" ",200)),2001,200)))+1,200)),""))</f>
        <v/>
      </c>
      <c r="Y51">
        <f>IF(Variables!$E$52="","",IF(ISNUMBER(FIND("=",TRIM(MID(SUBSTITUTE(Variables!$E$52,";",REPT(" ",200)),2201,200)))),TRIM(MID(TRIM(MID(SUBSTITUTE(Variables!$E$52,";",REPT(" ",200)),2201,200)),FIND("=",TRIM(MID(SUBSTITUTE(Variables!$E$52,";",REPT(" ",200)),2201,200)))+1,200)),""))</f>
        <v/>
      </c>
      <c r="Z51">
        <f>--AND(B51&lt;&gt;"",N51&lt;&gt;"")+--AND(C51&lt;&gt;"",O51&lt;&gt;"")+--AND(D51&lt;&gt;"",P51&lt;&gt;"")+--AND(E51&lt;&gt;"",Q51&lt;&gt;"")+--AND(F51&lt;&gt;"",R51&lt;&gt;"")+--AND(G51&lt;&gt;"",S51&lt;&gt;"")+--AND(H51&lt;&gt;"",T51&lt;&gt;"")+--AND(I51&lt;&gt;"",U51&lt;&gt;"")+--AND(J51&lt;&gt;"",V51&lt;&gt;"")+--AND(K51&lt;&gt;"",W51&lt;&gt;"")+--AND(L51&lt;&gt;"",X51&lt;&gt;"")+--AND(M51&lt;&gt;"",Y51&lt;&gt;"")</f>
        <v>0.0</v>
      </c>
      <c r="AA51">
        <f>AT51</f>
        <v/>
      </c>
      <c r="AB51">
        <f>BF51</f>
        <v/>
      </c>
      <c r="AC51">
        <f>IF(Variables!$F$52="","",IF(ISNUMBER(FIND("=",TRIM(MID(SUBSTITUTE(Variables!$F$52,";",REPT(" ",200)),1,200)))),TRIM(LEFT(TRIM(MID(SUBSTITUTE(Variables!$F$52,";",REPT(" ",200)),1,200)),FIND("=",TRIM(MID(SUBSTITUTE(Variables!$F$52,";",REPT(" ",200)),1,200)))-1)),TRIM(TRIM(MID(SUBSTITUTE(Variables!$F$52,";",REPT(" ",200)),1,200)))))</f>
        <v/>
      </c>
      <c r="AD51">
        <f>IF(Variables!$F$52="","",IF(ISNUMBER(FIND("=",TRIM(MID(SUBSTITUTE(Variables!$F$52,";",REPT(" ",200)),201,200)))),TRIM(LEFT(TRIM(MID(SUBSTITUTE(Variables!$F$52,";",REPT(" ",200)),201,200)),FIND("=",TRIM(MID(SUBSTITUTE(Variables!$F$52,";",REPT(" ",200)),201,200)))-1)),TRIM(TRIM(MID(SUBSTITUTE(Variables!$F$52,";",REPT(" ",200)),201,200)))))</f>
        <v/>
      </c>
      <c r="AE51">
        <f>IF(Variables!$F$52="","",IF(ISNUMBER(FIND("=",TRIM(MID(SUBSTITUTE(Variables!$F$52,";",REPT(" ",200)),401,200)))),TRIM(LEFT(TRIM(MID(SUBSTITUTE(Variables!$F$52,";",REPT(" ",200)),401,200)),FIND("=",TRIM(MID(SUBSTITUTE(Variables!$F$52,";",REPT(" ",200)),401,200)))-1)),TRIM(TRIM(MID(SUBSTITUTE(Variables!$F$52,";",REPT(" ",200)),401,200)))))</f>
        <v/>
      </c>
      <c r="AF51">
        <f>IF(Variables!$F$52="","",IF(ISNUMBER(FIND("=",TRIM(MID(SUBSTITUTE(Variables!$F$52,";",REPT(" ",200)),601,200)))),TRIM(LEFT(TRIM(MID(SUBSTITUTE(Variables!$F$52,";",REPT(" ",200)),601,200)),FIND("=",TRIM(MID(SUBSTITUTE(Variables!$F$52,";",REPT(" ",200)),601,200)))-1)),TRIM(TRIM(MID(SUBSTITUTE(Variables!$F$52,";",REPT(" ",200)),601,200)))))</f>
        <v/>
      </c>
      <c r="AG51">
        <f>""&amp;IF(AC51="","",IF(""="","",", ")&amp;AC51)&amp;IF(AD51="","",IF(""&amp;IF(AC51="","",IF(""="","",", ")&amp;AC51)="","",", ")&amp;AD51)&amp;IF(AE51="","",IF(""&amp;IF(AC51="","",IF(""="","",", ")&amp;AC51)&amp;IF(AD51="","",IF(""&amp;IF(AC51="","",IF(""="","",", ")&amp;AC51)="","",", ")&amp;AD51)="","",", ")&amp;AE51)&amp;IF(AF51="","",IF(""&amp;IF(AC51="","",IF(""="","",", ")&amp;AC51)&amp;IF(AD51="","",IF(""&amp;IF(AC51="","",IF(""="","",", ")&amp;AC51)="","",", ")&amp;AD51)&amp;IF(AE51="","",IF(""&amp;IF(AC51="","",IF(""="","",", ")&amp;AC51)&amp;IF(AD51="","",IF(""&amp;IF(AC51="","",IF(""="","",", ")&amp;AC51)="","",", ")&amp;AD51)="","",", ")&amp;AE51)="","",", ")&amp;AF51)</f>
        <v/>
      </c>
      <c r="AH51">
        <f>""&amp;IF(AC51="","",IF(""="","",", ")&amp;AC51)&amp;IF(AD51="","",IF(""&amp;IF(AC51="","",IF(""="","",", ")&amp;AC51)="","",", ")&amp;AD51)&amp;IF(AE51="","",IF(""&amp;IF(AC51="","",IF(""="","",", ")&amp;AC51)&amp;IF(AD51="","",IF(""&amp;IF(AC51="","",IF(""="","",", ")&amp;AC51)="","",", ")&amp;AD51)="","",", ")&amp;AE51)&amp;IF(AF51="","",IF(""&amp;IF(AC51="","",IF(""="","",", ")&amp;AC51)&amp;IF(AD51="","",IF(""&amp;IF(AC51="","",IF(""="","",", ")&amp;AC51)="","",", ")&amp;AD51)&amp;IF(AE51="","",IF(""&amp;IF(AC51="","",IF(""="","",", ")&amp;AC51)&amp;IF(AD51="","",IF(""&amp;IF(AC51="","",IF(""="","",", ")&amp;AC51)="","",", ")&amp;AD51)="","",", ")&amp;AE51)="","",", ")&amp;AF51)</f>
        <v/>
      </c>
      <c r="AI51">
        <f>IF(AND(B51&lt;&gt;"",N51&lt;&gt;""),""&amp;IF(""="","",", ")&amp;CHAR(34)&amp;SUBSTITUTE(N51,CHAR(34),"\"&amp;CHAR(34))&amp;CHAR(34)&amp;" = "&amp;B51,"")</f>
        <v/>
      </c>
      <c r="AJ51">
        <f>IF(AND(C51&lt;&gt;"",O51&lt;&gt;""),AI51&amp;IF(AI51="","",", ")&amp;CHAR(34)&amp;SUBSTITUTE(O51,CHAR(34),"\"&amp;CHAR(34))&amp;CHAR(34)&amp;" = "&amp;C51,AI51)</f>
        <v/>
      </c>
      <c r="AK51">
        <f>IF(AND(D51&lt;&gt;"",P51&lt;&gt;""),AJ51&amp;IF(AJ51="","",", ")&amp;CHAR(34)&amp;SUBSTITUTE(P51,CHAR(34),"\"&amp;CHAR(34))&amp;CHAR(34)&amp;" = "&amp;D51,AJ51)</f>
        <v/>
      </c>
      <c r="AL51">
        <f>IF(AND(E51&lt;&gt;"",Q51&lt;&gt;""),AK51&amp;IF(AK51="","",", ")&amp;CHAR(34)&amp;SUBSTITUTE(Q51,CHAR(34),"\"&amp;CHAR(34))&amp;CHAR(34)&amp;" = "&amp;E51,AK51)</f>
        <v/>
      </c>
      <c r="AM51">
        <f>IF(AND(F51&lt;&gt;"",R51&lt;&gt;""),AL51&amp;IF(AL51="","",", ")&amp;CHAR(34)&amp;SUBSTITUTE(R51,CHAR(34),"\"&amp;CHAR(34))&amp;CHAR(34)&amp;" = "&amp;F51,AL51)</f>
        <v/>
      </c>
      <c r="AN51">
        <f>IF(AND(G51&lt;&gt;"",S51&lt;&gt;""),AM51&amp;IF(AM51="","",", ")&amp;CHAR(34)&amp;SUBSTITUTE(S51,CHAR(34),"\"&amp;CHAR(34))&amp;CHAR(34)&amp;" = "&amp;G51,AM51)</f>
        <v/>
      </c>
      <c r="AO51">
        <f>IF(AND(H51&lt;&gt;"",T51&lt;&gt;""),AN51&amp;IF(AN51="","",", ")&amp;CHAR(34)&amp;SUBSTITUTE(T51,CHAR(34),"\"&amp;CHAR(34))&amp;CHAR(34)&amp;" = "&amp;H51,AN51)</f>
        <v/>
      </c>
      <c r="AP51">
        <f>IF(AND(I51&lt;&gt;"",U51&lt;&gt;""),AO51&amp;IF(AO51="","",", ")&amp;CHAR(34)&amp;SUBSTITUTE(U51,CHAR(34),"\"&amp;CHAR(34))&amp;CHAR(34)&amp;" = "&amp;I51,AO51)</f>
        <v/>
      </c>
      <c r="AQ51">
        <f>IF(AND(J51&lt;&gt;"",V51&lt;&gt;""),AP51&amp;IF(AP51="","",", ")&amp;CHAR(34)&amp;SUBSTITUTE(V51,CHAR(34),"\"&amp;CHAR(34))&amp;CHAR(34)&amp;" = "&amp;J51,AP51)</f>
        <v/>
      </c>
      <c r="AR51">
        <f>IF(AND(K51&lt;&gt;"",W51&lt;&gt;""),AQ51&amp;IF(AQ51="","",", ")&amp;CHAR(34)&amp;SUBSTITUTE(W51,CHAR(34),"\"&amp;CHAR(34))&amp;CHAR(34)&amp;" = "&amp;K51,AQ51)</f>
        <v/>
      </c>
      <c r="AS51">
        <f>IF(AND(L51&lt;&gt;"",X51&lt;&gt;""),AR51&amp;IF(AR51="","",", ")&amp;CHAR(34)&amp;SUBSTITUTE(X51,CHAR(34),"\"&amp;CHAR(34))&amp;CHAR(34)&amp;" = "&amp;L51,AR51)</f>
        <v/>
      </c>
      <c r="AT51">
        <f>IF(AND(M51&lt;&gt;"",Y51&lt;&gt;""),AS51&amp;IF(AS51="","",", ")&amp;CHAR(34)&amp;SUBSTITUTE(Y51,CHAR(34),"\"&amp;CHAR(34))&amp;CHAR(34)&amp;" = "&amp;M51,AS51)</f>
        <v/>
      </c>
      <c r="AU51">
        <f>IF(AND(B51&lt;&gt;"",N51&lt;&gt;""),""&amp;IF(""="",""," ")&amp;B51&amp;" "&amp;CHAR(34)&amp;SUBSTITUTE(N51,CHAR(34),CHAR(34)&amp;CHAR(34))&amp;CHAR(34),"")</f>
        <v/>
      </c>
      <c r="AV51">
        <f>IF(AND(C51&lt;&gt;"",O51&lt;&gt;""),AU51&amp;IF(AU51="",""," ")&amp;C51&amp;" "&amp;CHAR(34)&amp;SUBSTITUTE(O51,CHAR(34),CHAR(34)&amp;CHAR(34))&amp;CHAR(34),AU51)</f>
        <v/>
      </c>
      <c r="AW51">
        <f>IF(AND(D51&lt;&gt;"",P51&lt;&gt;""),AV51&amp;IF(AV51="",""," ")&amp;D51&amp;" "&amp;CHAR(34)&amp;SUBSTITUTE(P51,CHAR(34),CHAR(34)&amp;CHAR(34))&amp;CHAR(34),AV51)</f>
        <v/>
      </c>
      <c r="AX51">
        <f>IF(AND(E51&lt;&gt;"",Q51&lt;&gt;""),AW51&amp;IF(AW51="",""," ")&amp;E51&amp;" "&amp;CHAR(34)&amp;SUBSTITUTE(Q51,CHAR(34),CHAR(34)&amp;CHAR(34))&amp;CHAR(34),AW51)</f>
        <v/>
      </c>
      <c r="AY51">
        <f>IF(AND(F51&lt;&gt;"",R51&lt;&gt;""),AX51&amp;IF(AX51="",""," ")&amp;F51&amp;" "&amp;CHAR(34)&amp;SUBSTITUTE(R51,CHAR(34),CHAR(34)&amp;CHAR(34))&amp;CHAR(34),AX51)</f>
        <v/>
      </c>
      <c r="AZ51">
        <f>IF(AND(G51&lt;&gt;"",S51&lt;&gt;""),AY51&amp;IF(AY51="",""," ")&amp;G51&amp;" "&amp;CHAR(34)&amp;SUBSTITUTE(S51,CHAR(34),CHAR(34)&amp;CHAR(34))&amp;CHAR(34),AY51)</f>
        <v/>
      </c>
      <c r="BA51">
        <f>IF(AND(H51&lt;&gt;"",T51&lt;&gt;""),AZ51&amp;IF(AZ51="",""," ")&amp;H51&amp;" "&amp;CHAR(34)&amp;SUBSTITUTE(T51,CHAR(34),CHAR(34)&amp;CHAR(34))&amp;CHAR(34),AZ51)</f>
        <v/>
      </c>
      <c r="BB51">
        <f>IF(AND(I51&lt;&gt;"",U51&lt;&gt;""),BA51&amp;IF(BA51="",""," ")&amp;I51&amp;" "&amp;CHAR(34)&amp;SUBSTITUTE(U51,CHAR(34),CHAR(34)&amp;CHAR(34))&amp;CHAR(34),BA51)</f>
        <v/>
      </c>
      <c r="BC51">
        <f>IF(AND(J51&lt;&gt;"",V51&lt;&gt;""),BB51&amp;IF(BB51="",""," ")&amp;J51&amp;" "&amp;CHAR(34)&amp;SUBSTITUTE(V51,CHAR(34),CHAR(34)&amp;CHAR(34))&amp;CHAR(34),BB51)</f>
        <v/>
      </c>
      <c r="BD51">
        <f>IF(AND(K51&lt;&gt;"",W51&lt;&gt;""),BC51&amp;IF(BC51="",""," ")&amp;K51&amp;" "&amp;CHAR(34)&amp;SUBSTITUTE(W51,CHAR(34),CHAR(34)&amp;CHAR(34))&amp;CHAR(34),BC51)</f>
        <v/>
      </c>
      <c r="BE51">
        <f>IF(AND(L51&lt;&gt;"",X51&lt;&gt;""),BD51&amp;IF(BD51="",""," ")&amp;L51&amp;" "&amp;CHAR(34)&amp;SUBSTITUTE(X51,CHAR(34),CHAR(34)&amp;CHAR(34))&amp;CHAR(34),BD51)</f>
        <v/>
      </c>
      <c r="BF51">
        <f>IF(AND(M51&lt;&gt;"",Y51&lt;&gt;""),BE51&amp;IF(BE51="",""," ")&amp;M51&amp;" "&amp;CHAR(34)&amp;SUBSTITUTE(Y51,CHAR(34),CHAR(34)&amp;CHAR(34))&amp;CHAR(34),BE51)</f>
        <v/>
      </c>
    </row>
    <row r="52" spans="1:58">
      <c r="A52">
        <f>IF(Variables!$A$53="","",Variables!$A$53)</f>
        <v/>
      </c>
      <c r="B52">
        <f>IF(Variables!$E$53="","",IF(ISNUMBER(FIND("=",TRIM(MID(SUBSTITUTE(Variables!$E$53,";",REPT(" ",200)),1,200)))),TRIM(LEFT(TRIM(MID(SUBSTITUTE(Variables!$E$53,";",REPT(" ",200)),1,200)),FIND("=",TRIM(MID(SUBSTITUTE(Variables!$E$53,";",REPT(" ",200)),1,200)))-1)),TRIM(TRIM(MID(SUBSTITUTE(Variables!$E$53,";",REPT(" ",200)),1,200)))))</f>
        <v/>
      </c>
      <c r="C52">
        <f>IF(Variables!$E$53="","",IF(ISNUMBER(FIND("=",TRIM(MID(SUBSTITUTE(Variables!$E$53,";",REPT(" ",200)),201,200)))),TRIM(LEFT(TRIM(MID(SUBSTITUTE(Variables!$E$53,";",REPT(" ",200)),201,200)),FIND("=",TRIM(MID(SUBSTITUTE(Variables!$E$53,";",REPT(" ",200)),201,200)))-1)),TRIM(TRIM(MID(SUBSTITUTE(Variables!$E$53,";",REPT(" ",200)),201,200)))))</f>
        <v/>
      </c>
      <c r="D52">
        <f>IF(Variables!$E$53="","",IF(ISNUMBER(FIND("=",TRIM(MID(SUBSTITUTE(Variables!$E$53,";",REPT(" ",200)),401,200)))),TRIM(LEFT(TRIM(MID(SUBSTITUTE(Variables!$E$53,";",REPT(" ",200)),401,200)),FIND("=",TRIM(MID(SUBSTITUTE(Variables!$E$53,";",REPT(" ",200)),401,200)))-1)),TRIM(TRIM(MID(SUBSTITUTE(Variables!$E$53,";",REPT(" ",200)),401,200)))))</f>
        <v/>
      </c>
      <c r="E52">
        <f>IF(Variables!$E$53="","",IF(ISNUMBER(FIND("=",TRIM(MID(SUBSTITUTE(Variables!$E$53,";",REPT(" ",200)),601,200)))),TRIM(LEFT(TRIM(MID(SUBSTITUTE(Variables!$E$53,";",REPT(" ",200)),601,200)),FIND("=",TRIM(MID(SUBSTITUTE(Variables!$E$53,";",REPT(" ",200)),601,200)))-1)),TRIM(TRIM(MID(SUBSTITUTE(Variables!$E$53,";",REPT(" ",200)),601,200)))))</f>
        <v/>
      </c>
      <c r="F52">
        <f>IF(Variables!$E$53="","",IF(ISNUMBER(FIND("=",TRIM(MID(SUBSTITUTE(Variables!$E$53,";",REPT(" ",200)),801,200)))),TRIM(LEFT(TRIM(MID(SUBSTITUTE(Variables!$E$53,";",REPT(" ",200)),801,200)),FIND("=",TRIM(MID(SUBSTITUTE(Variables!$E$53,";",REPT(" ",200)),801,200)))-1)),TRIM(TRIM(MID(SUBSTITUTE(Variables!$E$53,";",REPT(" ",200)),801,200)))))</f>
        <v/>
      </c>
      <c r="G52">
        <f>IF(Variables!$E$53="","",IF(ISNUMBER(FIND("=",TRIM(MID(SUBSTITUTE(Variables!$E$53,";",REPT(" ",200)),1001,200)))),TRIM(LEFT(TRIM(MID(SUBSTITUTE(Variables!$E$53,";",REPT(" ",200)),1001,200)),FIND("=",TRIM(MID(SUBSTITUTE(Variables!$E$53,";",REPT(" ",200)),1001,200)))-1)),TRIM(TRIM(MID(SUBSTITUTE(Variables!$E$53,";",REPT(" ",200)),1001,200)))))</f>
        <v/>
      </c>
      <c r="H52">
        <f>IF(Variables!$E$53="","",IF(ISNUMBER(FIND("=",TRIM(MID(SUBSTITUTE(Variables!$E$53,";",REPT(" ",200)),1201,200)))),TRIM(LEFT(TRIM(MID(SUBSTITUTE(Variables!$E$53,";",REPT(" ",200)),1201,200)),FIND("=",TRIM(MID(SUBSTITUTE(Variables!$E$53,";",REPT(" ",200)),1201,200)))-1)),TRIM(TRIM(MID(SUBSTITUTE(Variables!$E$53,";",REPT(" ",200)),1201,200)))))</f>
        <v/>
      </c>
      <c r="I52">
        <f>IF(Variables!$E$53="","",IF(ISNUMBER(FIND("=",TRIM(MID(SUBSTITUTE(Variables!$E$53,";",REPT(" ",200)),1401,200)))),TRIM(LEFT(TRIM(MID(SUBSTITUTE(Variables!$E$53,";",REPT(" ",200)),1401,200)),FIND("=",TRIM(MID(SUBSTITUTE(Variables!$E$53,";",REPT(" ",200)),1401,200)))-1)),TRIM(TRIM(MID(SUBSTITUTE(Variables!$E$53,";",REPT(" ",200)),1401,200)))))</f>
        <v/>
      </c>
      <c r="J52">
        <f>IF(Variables!$E$53="","",IF(ISNUMBER(FIND("=",TRIM(MID(SUBSTITUTE(Variables!$E$53,";",REPT(" ",200)),1601,200)))),TRIM(LEFT(TRIM(MID(SUBSTITUTE(Variables!$E$53,";",REPT(" ",200)),1601,200)),FIND("=",TRIM(MID(SUBSTITUTE(Variables!$E$53,";",REPT(" ",200)),1601,200)))-1)),TRIM(TRIM(MID(SUBSTITUTE(Variables!$E$53,";",REPT(" ",200)),1601,200)))))</f>
        <v/>
      </c>
      <c r="K52">
        <f>IF(Variables!$E$53="","",IF(ISNUMBER(FIND("=",TRIM(MID(SUBSTITUTE(Variables!$E$53,";",REPT(" ",200)),1801,200)))),TRIM(LEFT(TRIM(MID(SUBSTITUTE(Variables!$E$53,";",REPT(" ",200)),1801,200)),FIND("=",TRIM(MID(SUBSTITUTE(Variables!$E$53,";",REPT(" ",200)),1801,200)))-1)),TRIM(TRIM(MID(SUBSTITUTE(Variables!$E$53,";",REPT(" ",200)),1801,200)))))</f>
        <v/>
      </c>
      <c r="L52">
        <f>IF(Variables!$E$53="","",IF(ISNUMBER(FIND("=",TRIM(MID(SUBSTITUTE(Variables!$E$53,";",REPT(" ",200)),2001,200)))),TRIM(LEFT(TRIM(MID(SUBSTITUTE(Variables!$E$53,";",REPT(" ",200)),2001,200)),FIND("=",TRIM(MID(SUBSTITUTE(Variables!$E$53,";",REPT(" ",200)),2001,200)))-1)),TRIM(TRIM(MID(SUBSTITUTE(Variables!$E$53,";",REPT(" ",200)),2001,200)))))</f>
        <v/>
      </c>
      <c r="M52">
        <f>IF(Variables!$E$53="","",IF(ISNUMBER(FIND("=",TRIM(MID(SUBSTITUTE(Variables!$E$53,";",REPT(" ",200)),2201,200)))),TRIM(LEFT(TRIM(MID(SUBSTITUTE(Variables!$E$53,";",REPT(" ",200)),2201,200)),FIND("=",TRIM(MID(SUBSTITUTE(Variables!$E$53,";",REPT(" ",200)),2201,200)))-1)),TRIM(TRIM(MID(SUBSTITUTE(Variables!$E$53,";",REPT(" ",200)),2201,200)))))</f>
        <v/>
      </c>
      <c r="N52">
        <f>IF(Variables!$E$53="","",IF(ISNUMBER(FIND("=",TRIM(MID(SUBSTITUTE(Variables!$E$53,";",REPT(" ",200)),1,200)))),TRIM(MID(TRIM(MID(SUBSTITUTE(Variables!$E$53,";",REPT(" ",200)),1,200)),FIND("=",TRIM(MID(SUBSTITUTE(Variables!$E$53,";",REPT(" ",200)),1,200)))+1,200)),""))</f>
        <v/>
      </c>
      <c r="O52">
        <f>IF(Variables!$E$53="","",IF(ISNUMBER(FIND("=",TRIM(MID(SUBSTITUTE(Variables!$E$53,";",REPT(" ",200)),201,200)))),TRIM(MID(TRIM(MID(SUBSTITUTE(Variables!$E$53,";",REPT(" ",200)),201,200)),FIND("=",TRIM(MID(SUBSTITUTE(Variables!$E$53,";",REPT(" ",200)),201,200)))+1,200)),""))</f>
        <v/>
      </c>
      <c r="P52">
        <f>IF(Variables!$E$53="","",IF(ISNUMBER(FIND("=",TRIM(MID(SUBSTITUTE(Variables!$E$53,";",REPT(" ",200)),401,200)))),TRIM(MID(TRIM(MID(SUBSTITUTE(Variables!$E$53,";",REPT(" ",200)),401,200)),FIND("=",TRIM(MID(SUBSTITUTE(Variables!$E$53,";",REPT(" ",200)),401,200)))+1,200)),""))</f>
        <v/>
      </c>
      <c r="Q52">
        <f>IF(Variables!$E$53="","",IF(ISNUMBER(FIND("=",TRIM(MID(SUBSTITUTE(Variables!$E$53,";",REPT(" ",200)),601,200)))),TRIM(MID(TRIM(MID(SUBSTITUTE(Variables!$E$53,";",REPT(" ",200)),601,200)),FIND("=",TRIM(MID(SUBSTITUTE(Variables!$E$53,";",REPT(" ",200)),601,200)))+1,200)),""))</f>
        <v/>
      </c>
      <c r="R52">
        <f>IF(Variables!$E$53="","",IF(ISNUMBER(FIND("=",TRIM(MID(SUBSTITUTE(Variables!$E$53,";",REPT(" ",200)),801,200)))),TRIM(MID(TRIM(MID(SUBSTITUTE(Variables!$E$53,";",REPT(" ",200)),801,200)),FIND("=",TRIM(MID(SUBSTITUTE(Variables!$E$53,";",REPT(" ",200)),801,200)))+1,200)),""))</f>
        <v/>
      </c>
      <c r="S52">
        <f>IF(Variables!$E$53="","",IF(ISNUMBER(FIND("=",TRIM(MID(SUBSTITUTE(Variables!$E$53,";",REPT(" ",200)),1001,200)))),TRIM(MID(TRIM(MID(SUBSTITUTE(Variables!$E$53,";",REPT(" ",200)),1001,200)),FIND("=",TRIM(MID(SUBSTITUTE(Variables!$E$53,";",REPT(" ",200)),1001,200)))+1,200)),""))</f>
        <v/>
      </c>
      <c r="T52">
        <f>IF(Variables!$E$53="","",IF(ISNUMBER(FIND("=",TRIM(MID(SUBSTITUTE(Variables!$E$53,";",REPT(" ",200)),1201,200)))),TRIM(MID(TRIM(MID(SUBSTITUTE(Variables!$E$53,";",REPT(" ",200)),1201,200)),FIND("=",TRIM(MID(SUBSTITUTE(Variables!$E$53,";",REPT(" ",200)),1201,200)))+1,200)),""))</f>
        <v/>
      </c>
      <c r="U52">
        <f>IF(Variables!$E$53="","",IF(ISNUMBER(FIND("=",TRIM(MID(SUBSTITUTE(Variables!$E$53,";",REPT(" ",200)),1401,200)))),TRIM(MID(TRIM(MID(SUBSTITUTE(Variables!$E$53,";",REPT(" ",200)),1401,200)),FIND("=",TRIM(MID(SUBSTITUTE(Variables!$E$53,";",REPT(" ",200)),1401,200)))+1,200)),""))</f>
        <v/>
      </c>
      <c r="V52">
        <f>IF(Variables!$E$53="","",IF(ISNUMBER(FIND("=",TRIM(MID(SUBSTITUTE(Variables!$E$53,";",REPT(" ",200)),1601,200)))),TRIM(MID(TRIM(MID(SUBSTITUTE(Variables!$E$53,";",REPT(" ",200)),1601,200)),FIND("=",TRIM(MID(SUBSTITUTE(Variables!$E$53,";",REPT(" ",200)),1601,200)))+1,200)),""))</f>
        <v/>
      </c>
      <c r="W52">
        <f>IF(Variables!$E$53="","",IF(ISNUMBER(FIND("=",TRIM(MID(SUBSTITUTE(Variables!$E$53,";",REPT(" ",200)),1801,200)))),TRIM(MID(TRIM(MID(SUBSTITUTE(Variables!$E$53,";",REPT(" ",200)),1801,200)),FIND("=",TRIM(MID(SUBSTITUTE(Variables!$E$53,";",REPT(" ",200)),1801,200)))+1,200)),""))</f>
        <v/>
      </c>
      <c r="X52">
        <f>IF(Variables!$E$53="","",IF(ISNUMBER(FIND("=",TRIM(MID(SUBSTITUTE(Variables!$E$53,";",REPT(" ",200)),2001,200)))),TRIM(MID(TRIM(MID(SUBSTITUTE(Variables!$E$53,";",REPT(" ",200)),2001,200)),FIND("=",TRIM(MID(SUBSTITUTE(Variables!$E$53,";",REPT(" ",200)),2001,200)))+1,200)),""))</f>
        <v/>
      </c>
      <c r="Y52">
        <f>IF(Variables!$E$53="","",IF(ISNUMBER(FIND("=",TRIM(MID(SUBSTITUTE(Variables!$E$53,";",REPT(" ",200)),2201,200)))),TRIM(MID(TRIM(MID(SUBSTITUTE(Variables!$E$53,";",REPT(" ",200)),2201,200)),FIND("=",TRIM(MID(SUBSTITUTE(Variables!$E$53,";",REPT(" ",200)),2201,200)))+1,200)),""))</f>
        <v/>
      </c>
      <c r="Z52">
        <f>--AND(B52&lt;&gt;"",N52&lt;&gt;"")+--AND(C52&lt;&gt;"",O52&lt;&gt;"")+--AND(D52&lt;&gt;"",P52&lt;&gt;"")+--AND(E52&lt;&gt;"",Q52&lt;&gt;"")+--AND(F52&lt;&gt;"",R52&lt;&gt;"")+--AND(G52&lt;&gt;"",S52&lt;&gt;"")+--AND(H52&lt;&gt;"",T52&lt;&gt;"")+--AND(I52&lt;&gt;"",U52&lt;&gt;"")+--AND(J52&lt;&gt;"",V52&lt;&gt;"")+--AND(K52&lt;&gt;"",W52&lt;&gt;"")+--AND(L52&lt;&gt;"",X52&lt;&gt;"")+--AND(M52&lt;&gt;"",Y52&lt;&gt;"")</f>
        <v>0.0</v>
      </c>
      <c r="AA52">
        <f>AT52</f>
        <v/>
      </c>
      <c r="AB52">
        <f>BF52</f>
        <v/>
      </c>
      <c r="AC52">
        <f>IF(Variables!$F$53="","",IF(ISNUMBER(FIND("=",TRIM(MID(SUBSTITUTE(Variables!$F$53,";",REPT(" ",200)),1,200)))),TRIM(LEFT(TRIM(MID(SUBSTITUTE(Variables!$F$53,";",REPT(" ",200)),1,200)),FIND("=",TRIM(MID(SUBSTITUTE(Variables!$F$53,";",REPT(" ",200)),1,200)))-1)),TRIM(TRIM(MID(SUBSTITUTE(Variables!$F$53,";",REPT(" ",200)),1,200)))))</f>
        <v/>
      </c>
      <c r="AD52">
        <f>IF(Variables!$F$53="","",IF(ISNUMBER(FIND("=",TRIM(MID(SUBSTITUTE(Variables!$F$53,";",REPT(" ",200)),201,200)))),TRIM(LEFT(TRIM(MID(SUBSTITUTE(Variables!$F$53,";",REPT(" ",200)),201,200)),FIND("=",TRIM(MID(SUBSTITUTE(Variables!$F$53,";",REPT(" ",200)),201,200)))-1)),TRIM(TRIM(MID(SUBSTITUTE(Variables!$F$53,";",REPT(" ",200)),201,200)))))</f>
        <v/>
      </c>
      <c r="AE52">
        <f>IF(Variables!$F$53="","",IF(ISNUMBER(FIND("=",TRIM(MID(SUBSTITUTE(Variables!$F$53,";",REPT(" ",200)),401,200)))),TRIM(LEFT(TRIM(MID(SUBSTITUTE(Variables!$F$53,";",REPT(" ",200)),401,200)),FIND("=",TRIM(MID(SUBSTITUTE(Variables!$F$53,";",REPT(" ",200)),401,200)))-1)),TRIM(TRIM(MID(SUBSTITUTE(Variables!$F$53,";",REPT(" ",200)),401,200)))))</f>
        <v/>
      </c>
      <c r="AF52">
        <f>IF(Variables!$F$53="","",IF(ISNUMBER(FIND("=",TRIM(MID(SUBSTITUTE(Variables!$F$53,";",REPT(" ",200)),601,200)))),TRIM(LEFT(TRIM(MID(SUBSTITUTE(Variables!$F$53,";",REPT(" ",200)),601,200)),FIND("=",TRIM(MID(SUBSTITUTE(Variables!$F$53,";",REPT(" ",200)),601,200)))-1)),TRIM(TRIM(MID(SUBSTITUTE(Variables!$F$53,";",REPT(" ",200)),601,200)))))</f>
        <v/>
      </c>
      <c r="AG52">
        <f>""&amp;IF(AC52="","",IF(""="","",", ")&amp;AC52)&amp;IF(AD52="","",IF(""&amp;IF(AC52="","",IF(""="","",", ")&amp;AC52)="","",", ")&amp;AD52)&amp;IF(AE52="","",IF(""&amp;IF(AC52="","",IF(""="","",", ")&amp;AC52)&amp;IF(AD52="","",IF(""&amp;IF(AC52="","",IF(""="","",", ")&amp;AC52)="","",", ")&amp;AD52)="","",", ")&amp;AE52)&amp;IF(AF52="","",IF(""&amp;IF(AC52="","",IF(""="","",", ")&amp;AC52)&amp;IF(AD52="","",IF(""&amp;IF(AC52="","",IF(""="","",", ")&amp;AC52)="","",", ")&amp;AD52)&amp;IF(AE52="","",IF(""&amp;IF(AC52="","",IF(""="","",", ")&amp;AC52)&amp;IF(AD52="","",IF(""&amp;IF(AC52="","",IF(""="","",", ")&amp;AC52)="","",", ")&amp;AD52)="","",", ")&amp;AE52)="","",", ")&amp;AF52)</f>
        <v/>
      </c>
      <c r="AH52">
        <f>""&amp;IF(AC52="","",IF(""="","",", ")&amp;AC52)&amp;IF(AD52="","",IF(""&amp;IF(AC52="","",IF(""="","",", ")&amp;AC52)="","",", ")&amp;AD52)&amp;IF(AE52="","",IF(""&amp;IF(AC52="","",IF(""="","",", ")&amp;AC52)&amp;IF(AD52="","",IF(""&amp;IF(AC52="","",IF(""="","",", ")&amp;AC52)="","",", ")&amp;AD52)="","",", ")&amp;AE52)&amp;IF(AF52="","",IF(""&amp;IF(AC52="","",IF(""="","",", ")&amp;AC52)&amp;IF(AD52="","",IF(""&amp;IF(AC52="","",IF(""="","",", ")&amp;AC52)="","",", ")&amp;AD52)&amp;IF(AE52="","",IF(""&amp;IF(AC52="","",IF(""="","",", ")&amp;AC52)&amp;IF(AD52="","",IF(""&amp;IF(AC52="","",IF(""="","",", ")&amp;AC52)="","",", ")&amp;AD52)="","",", ")&amp;AE52)="","",", ")&amp;AF52)</f>
        <v/>
      </c>
      <c r="AI52">
        <f>IF(AND(B52&lt;&gt;"",N52&lt;&gt;""),""&amp;IF(""="","",", ")&amp;CHAR(34)&amp;SUBSTITUTE(N52,CHAR(34),"\"&amp;CHAR(34))&amp;CHAR(34)&amp;" = "&amp;B52,"")</f>
        <v/>
      </c>
      <c r="AJ52">
        <f>IF(AND(C52&lt;&gt;"",O52&lt;&gt;""),AI52&amp;IF(AI52="","",", ")&amp;CHAR(34)&amp;SUBSTITUTE(O52,CHAR(34),"\"&amp;CHAR(34))&amp;CHAR(34)&amp;" = "&amp;C52,AI52)</f>
        <v/>
      </c>
      <c r="AK52">
        <f>IF(AND(D52&lt;&gt;"",P52&lt;&gt;""),AJ52&amp;IF(AJ52="","",", ")&amp;CHAR(34)&amp;SUBSTITUTE(P52,CHAR(34),"\"&amp;CHAR(34))&amp;CHAR(34)&amp;" = "&amp;D52,AJ52)</f>
        <v/>
      </c>
      <c r="AL52">
        <f>IF(AND(E52&lt;&gt;"",Q52&lt;&gt;""),AK52&amp;IF(AK52="","",", ")&amp;CHAR(34)&amp;SUBSTITUTE(Q52,CHAR(34),"\"&amp;CHAR(34))&amp;CHAR(34)&amp;" = "&amp;E52,AK52)</f>
        <v/>
      </c>
      <c r="AM52">
        <f>IF(AND(F52&lt;&gt;"",R52&lt;&gt;""),AL52&amp;IF(AL52="","",", ")&amp;CHAR(34)&amp;SUBSTITUTE(R52,CHAR(34),"\"&amp;CHAR(34))&amp;CHAR(34)&amp;" = "&amp;F52,AL52)</f>
        <v/>
      </c>
      <c r="AN52">
        <f>IF(AND(G52&lt;&gt;"",S52&lt;&gt;""),AM52&amp;IF(AM52="","",", ")&amp;CHAR(34)&amp;SUBSTITUTE(S52,CHAR(34),"\"&amp;CHAR(34))&amp;CHAR(34)&amp;" = "&amp;G52,AM52)</f>
        <v/>
      </c>
      <c r="AO52">
        <f>IF(AND(H52&lt;&gt;"",T52&lt;&gt;""),AN52&amp;IF(AN52="","",", ")&amp;CHAR(34)&amp;SUBSTITUTE(T52,CHAR(34),"\"&amp;CHAR(34))&amp;CHAR(34)&amp;" = "&amp;H52,AN52)</f>
        <v/>
      </c>
      <c r="AP52">
        <f>IF(AND(I52&lt;&gt;"",U52&lt;&gt;""),AO52&amp;IF(AO52="","",", ")&amp;CHAR(34)&amp;SUBSTITUTE(U52,CHAR(34),"\"&amp;CHAR(34))&amp;CHAR(34)&amp;" = "&amp;I52,AO52)</f>
        <v/>
      </c>
      <c r="AQ52">
        <f>IF(AND(J52&lt;&gt;"",V52&lt;&gt;""),AP52&amp;IF(AP52="","",", ")&amp;CHAR(34)&amp;SUBSTITUTE(V52,CHAR(34),"\"&amp;CHAR(34))&amp;CHAR(34)&amp;" = "&amp;J52,AP52)</f>
        <v/>
      </c>
      <c r="AR52">
        <f>IF(AND(K52&lt;&gt;"",W52&lt;&gt;""),AQ52&amp;IF(AQ52="","",", ")&amp;CHAR(34)&amp;SUBSTITUTE(W52,CHAR(34),"\"&amp;CHAR(34))&amp;CHAR(34)&amp;" = "&amp;K52,AQ52)</f>
        <v/>
      </c>
      <c r="AS52">
        <f>IF(AND(L52&lt;&gt;"",X52&lt;&gt;""),AR52&amp;IF(AR52="","",", ")&amp;CHAR(34)&amp;SUBSTITUTE(X52,CHAR(34),"\"&amp;CHAR(34))&amp;CHAR(34)&amp;" = "&amp;L52,AR52)</f>
        <v/>
      </c>
      <c r="AT52">
        <f>IF(AND(M52&lt;&gt;"",Y52&lt;&gt;""),AS52&amp;IF(AS52="","",", ")&amp;CHAR(34)&amp;SUBSTITUTE(Y52,CHAR(34),"\"&amp;CHAR(34))&amp;CHAR(34)&amp;" = "&amp;M52,AS52)</f>
        <v/>
      </c>
      <c r="AU52">
        <f>IF(AND(B52&lt;&gt;"",N52&lt;&gt;""),""&amp;IF(""="",""," ")&amp;B52&amp;" "&amp;CHAR(34)&amp;SUBSTITUTE(N52,CHAR(34),CHAR(34)&amp;CHAR(34))&amp;CHAR(34),"")</f>
        <v/>
      </c>
      <c r="AV52">
        <f>IF(AND(C52&lt;&gt;"",O52&lt;&gt;""),AU52&amp;IF(AU52="",""," ")&amp;C52&amp;" "&amp;CHAR(34)&amp;SUBSTITUTE(O52,CHAR(34),CHAR(34)&amp;CHAR(34))&amp;CHAR(34),AU52)</f>
        <v/>
      </c>
      <c r="AW52">
        <f>IF(AND(D52&lt;&gt;"",P52&lt;&gt;""),AV52&amp;IF(AV52="",""," ")&amp;D52&amp;" "&amp;CHAR(34)&amp;SUBSTITUTE(P52,CHAR(34),CHAR(34)&amp;CHAR(34))&amp;CHAR(34),AV52)</f>
        <v/>
      </c>
      <c r="AX52">
        <f>IF(AND(E52&lt;&gt;"",Q52&lt;&gt;""),AW52&amp;IF(AW52="",""," ")&amp;E52&amp;" "&amp;CHAR(34)&amp;SUBSTITUTE(Q52,CHAR(34),CHAR(34)&amp;CHAR(34))&amp;CHAR(34),AW52)</f>
        <v/>
      </c>
      <c r="AY52">
        <f>IF(AND(F52&lt;&gt;"",R52&lt;&gt;""),AX52&amp;IF(AX52="",""," ")&amp;F52&amp;" "&amp;CHAR(34)&amp;SUBSTITUTE(R52,CHAR(34),CHAR(34)&amp;CHAR(34))&amp;CHAR(34),AX52)</f>
        <v/>
      </c>
      <c r="AZ52">
        <f>IF(AND(G52&lt;&gt;"",S52&lt;&gt;""),AY52&amp;IF(AY52="",""," ")&amp;G52&amp;" "&amp;CHAR(34)&amp;SUBSTITUTE(S52,CHAR(34),CHAR(34)&amp;CHAR(34))&amp;CHAR(34),AY52)</f>
        <v/>
      </c>
      <c r="BA52">
        <f>IF(AND(H52&lt;&gt;"",T52&lt;&gt;""),AZ52&amp;IF(AZ52="",""," ")&amp;H52&amp;" "&amp;CHAR(34)&amp;SUBSTITUTE(T52,CHAR(34),CHAR(34)&amp;CHAR(34))&amp;CHAR(34),AZ52)</f>
        <v/>
      </c>
      <c r="BB52">
        <f>IF(AND(I52&lt;&gt;"",U52&lt;&gt;""),BA52&amp;IF(BA52="",""," ")&amp;I52&amp;" "&amp;CHAR(34)&amp;SUBSTITUTE(U52,CHAR(34),CHAR(34)&amp;CHAR(34))&amp;CHAR(34),BA52)</f>
        <v/>
      </c>
      <c r="BC52">
        <f>IF(AND(J52&lt;&gt;"",V52&lt;&gt;""),BB52&amp;IF(BB52="",""," ")&amp;J52&amp;" "&amp;CHAR(34)&amp;SUBSTITUTE(V52,CHAR(34),CHAR(34)&amp;CHAR(34))&amp;CHAR(34),BB52)</f>
        <v/>
      </c>
      <c r="BD52">
        <f>IF(AND(K52&lt;&gt;"",W52&lt;&gt;""),BC52&amp;IF(BC52="",""," ")&amp;K52&amp;" "&amp;CHAR(34)&amp;SUBSTITUTE(W52,CHAR(34),CHAR(34)&amp;CHAR(34))&amp;CHAR(34),BC52)</f>
        <v/>
      </c>
      <c r="BE52">
        <f>IF(AND(L52&lt;&gt;"",X52&lt;&gt;""),BD52&amp;IF(BD52="",""," ")&amp;L52&amp;" "&amp;CHAR(34)&amp;SUBSTITUTE(X52,CHAR(34),CHAR(34)&amp;CHAR(34))&amp;CHAR(34),BD52)</f>
        <v/>
      </c>
      <c r="BF52">
        <f>IF(AND(M52&lt;&gt;"",Y52&lt;&gt;""),BE52&amp;IF(BE52="",""," ")&amp;M52&amp;" "&amp;CHAR(34)&amp;SUBSTITUTE(Y52,CHAR(34),CHAR(34)&amp;CHAR(34))&amp;CHAR(34),BE52)</f>
        <v/>
      </c>
    </row>
    <row r="53" spans="1:58">
      <c r="A53">
        <f>IF(Variables!$A$54="","",Variables!$A$54)</f>
        <v/>
      </c>
      <c r="B53">
        <f>IF(Variables!$E$54="","",IF(ISNUMBER(FIND("=",TRIM(MID(SUBSTITUTE(Variables!$E$54,";",REPT(" ",200)),1,200)))),TRIM(LEFT(TRIM(MID(SUBSTITUTE(Variables!$E$54,";",REPT(" ",200)),1,200)),FIND("=",TRIM(MID(SUBSTITUTE(Variables!$E$54,";",REPT(" ",200)),1,200)))-1)),TRIM(TRIM(MID(SUBSTITUTE(Variables!$E$54,";",REPT(" ",200)),1,200)))))</f>
        <v/>
      </c>
      <c r="C53">
        <f>IF(Variables!$E$54="","",IF(ISNUMBER(FIND("=",TRIM(MID(SUBSTITUTE(Variables!$E$54,";",REPT(" ",200)),201,200)))),TRIM(LEFT(TRIM(MID(SUBSTITUTE(Variables!$E$54,";",REPT(" ",200)),201,200)),FIND("=",TRIM(MID(SUBSTITUTE(Variables!$E$54,";",REPT(" ",200)),201,200)))-1)),TRIM(TRIM(MID(SUBSTITUTE(Variables!$E$54,";",REPT(" ",200)),201,200)))))</f>
        <v/>
      </c>
      <c r="D53">
        <f>IF(Variables!$E$54="","",IF(ISNUMBER(FIND("=",TRIM(MID(SUBSTITUTE(Variables!$E$54,";",REPT(" ",200)),401,200)))),TRIM(LEFT(TRIM(MID(SUBSTITUTE(Variables!$E$54,";",REPT(" ",200)),401,200)),FIND("=",TRIM(MID(SUBSTITUTE(Variables!$E$54,";",REPT(" ",200)),401,200)))-1)),TRIM(TRIM(MID(SUBSTITUTE(Variables!$E$54,";",REPT(" ",200)),401,200)))))</f>
        <v/>
      </c>
      <c r="E53">
        <f>IF(Variables!$E$54="","",IF(ISNUMBER(FIND("=",TRIM(MID(SUBSTITUTE(Variables!$E$54,";",REPT(" ",200)),601,200)))),TRIM(LEFT(TRIM(MID(SUBSTITUTE(Variables!$E$54,";",REPT(" ",200)),601,200)),FIND("=",TRIM(MID(SUBSTITUTE(Variables!$E$54,";",REPT(" ",200)),601,200)))-1)),TRIM(TRIM(MID(SUBSTITUTE(Variables!$E$54,";",REPT(" ",200)),601,200)))))</f>
        <v/>
      </c>
      <c r="F53">
        <f>IF(Variables!$E$54="","",IF(ISNUMBER(FIND("=",TRIM(MID(SUBSTITUTE(Variables!$E$54,";",REPT(" ",200)),801,200)))),TRIM(LEFT(TRIM(MID(SUBSTITUTE(Variables!$E$54,";",REPT(" ",200)),801,200)),FIND("=",TRIM(MID(SUBSTITUTE(Variables!$E$54,";",REPT(" ",200)),801,200)))-1)),TRIM(TRIM(MID(SUBSTITUTE(Variables!$E$54,";",REPT(" ",200)),801,200)))))</f>
        <v/>
      </c>
      <c r="G53">
        <f>IF(Variables!$E$54="","",IF(ISNUMBER(FIND("=",TRIM(MID(SUBSTITUTE(Variables!$E$54,";",REPT(" ",200)),1001,200)))),TRIM(LEFT(TRIM(MID(SUBSTITUTE(Variables!$E$54,";",REPT(" ",200)),1001,200)),FIND("=",TRIM(MID(SUBSTITUTE(Variables!$E$54,";",REPT(" ",200)),1001,200)))-1)),TRIM(TRIM(MID(SUBSTITUTE(Variables!$E$54,";",REPT(" ",200)),1001,200)))))</f>
        <v/>
      </c>
      <c r="H53">
        <f>IF(Variables!$E$54="","",IF(ISNUMBER(FIND("=",TRIM(MID(SUBSTITUTE(Variables!$E$54,";",REPT(" ",200)),1201,200)))),TRIM(LEFT(TRIM(MID(SUBSTITUTE(Variables!$E$54,";",REPT(" ",200)),1201,200)),FIND("=",TRIM(MID(SUBSTITUTE(Variables!$E$54,";",REPT(" ",200)),1201,200)))-1)),TRIM(TRIM(MID(SUBSTITUTE(Variables!$E$54,";",REPT(" ",200)),1201,200)))))</f>
        <v/>
      </c>
      <c r="I53">
        <f>IF(Variables!$E$54="","",IF(ISNUMBER(FIND("=",TRIM(MID(SUBSTITUTE(Variables!$E$54,";",REPT(" ",200)),1401,200)))),TRIM(LEFT(TRIM(MID(SUBSTITUTE(Variables!$E$54,";",REPT(" ",200)),1401,200)),FIND("=",TRIM(MID(SUBSTITUTE(Variables!$E$54,";",REPT(" ",200)),1401,200)))-1)),TRIM(TRIM(MID(SUBSTITUTE(Variables!$E$54,";",REPT(" ",200)),1401,200)))))</f>
        <v/>
      </c>
      <c r="J53">
        <f>IF(Variables!$E$54="","",IF(ISNUMBER(FIND("=",TRIM(MID(SUBSTITUTE(Variables!$E$54,";",REPT(" ",200)),1601,200)))),TRIM(LEFT(TRIM(MID(SUBSTITUTE(Variables!$E$54,";",REPT(" ",200)),1601,200)),FIND("=",TRIM(MID(SUBSTITUTE(Variables!$E$54,";",REPT(" ",200)),1601,200)))-1)),TRIM(TRIM(MID(SUBSTITUTE(Variables!$E$54,";",REPT(" ",200)),1601,200)))))</f>
        <v/>
      </c>
      <c r="K53">
        <f>IF(Variables!$E$54="","",IF(ISNUMBER(FIND("=",TRIM(MID(SUBSTITUTE(Variables!$E$54,";",REPT(" ",200)),1801,200)))),TRIM(LEFT(TRIM(MID(SUBSTITUTE(Variables!$E$54,";",REPT(" ",200)),1801,200)),FIND("=",TRIM(MID(SUBSTITUTE(Variables!$E$54,";",REPT(" ",200)),1801,200)))-1)),TRIM(TRIM(MID(SUBSTITUTE(Variables!$E$54,";",REPT(" ",200)),1801,200)))))</f>
        <v/>
      </c>
      <c r="L53">
        <f>IF(Variables!$E$54="","",IF(ISNUMBER(FIND("=",TRIM(MID(SUBSTITUTE(Variables!$E$54,";",REPT(" ",200)),2001,200)))),TRIM(LEFT(TRIM(MID(SUBSTITUTE(Variables!$E$54,";",REPT(" ",200)),2001,200)),FIND("=",TRIM(MID(SUBSTITUTE(Variables!$E$54,";",REPT(" ",200)),2001,200)))-1)),TRIM(TRIM(MID(SUBSTITUTE(Variables!$E$54,";",REPT(" ",200)),2001,200)))))</f>
        <v/>
      </c>
      <c r="M53">
        <f>IF(Variables!$E$54="","",IF(ISNUMBER(FIND("=",TRIM(MID(SUBSTITUTE(Variables!$E$54,";",REPT(" ",200)),2201,200)))),TRIM(LEFT(TRIM(MID(SUBSTITUTE(Variables!$E$54,";",REPT(" ",200)),2201,200)),FIND("=",TRIM(MID(SUBSTITUTE(Variables!$E$54,";",REPT(" ",200)),2201,200)))-1)),TRIM(TRIM(MID(SUBSTITUTE(Variables!$E$54,";",REPT(" ",200)),2201,200)))))</f>
        <v/>
      </c>
      <c r="N53">
        <f>IF(Variables!$E$54="","",IF(ISNUMBER(FIND("=",TRIM(MID(SUBSTITUTE(Variables!$E$54,";",REPT(" ",200)),1,200)))),TRIM(MID(TRIM(MID(SUBSTITUTE(Variables!$E$54,";",REPT(" ",200)),1,200)),FIND("=",TRIM(MID(SUBSTITUTE(Variables!$E$54,";",REPT(" ",200)),1,200)))+1,200)),""))</f>
        <v/>
      </c>
      <c r="O53">
        <f>IF(Variables!$E$54="","",IF(ISNUMBER(FIND("=",TRIM(MID(SUBSTITUTE(Variables!$E$54,";",REPT(" ",200)),201,200)))),TRIM(MID(TRIM(MID(SUBSTITUTE(Variables!$E$54,";",REPT(" ",200)),201,200)),FIND("=",TRIM(MID(SUBSTITUTE(Variables!$E$54,";",REPT(" ",200)),201,200)))+1,200)),""))</f>
        <v/>
      </c>
      <c r="P53">
        <f>IF(Variables!$E$54="","",IF(ISNUMBER(FIND("=",TRIM(MID(SUBSTITUTE(Variables!$E$54,";",REPT(" ",200)),401,200)))),TRIM(MID(TRIM(MID(SUBSTITUTE(Variables!$E$54,";",REPT(" ",200)),401,200)),FIND("=",TRIM(MID(SUBSTITUTE(Variables!$E$54,";",REPT(" ",200)),401,200)))+1,200)),""))</f>
        <v/>
      </c>
      <c r="Q53">
        <f>IF(Variables!$E$54="","",IF(ISNUMBER(FIND("=",TRIM(MID(SUBSTITUTE(Variables!$E$54,";",REPT(" ",200)),601,200)))),TRIM(MID(TRIM(MID(SUBSTITUTE(Variables!$E$54,";",REPT(" ",200)),601,200)),FIND("=",TRIM(MID(SUBSTITUTE(Variables!$E$54,";",REPT(" ",200)),601,200)))+1,200)),""))</f>
        <v/>
      </c>
      <c r="R53">
        <f>IF(Variables!$E$54="","",IF(ISNUMBER(FIND("=",TRIM(MID(SUBSTITUTE(Variables!$E$54,";",REPT(" ",200)),801,200)))),TRIM(MID(TRIM(MID(SUBSTITUTE(Variables!$E$54,";",REPT(" ",200)),801,200)),FIND("=",TRIM(MID(SUBSTITUTE(Variables!$E$54,";",REPT(" ",200)),801,200)))+1,200)),""))</f>
        <v/>
      </c>
      <c r="S53">
        <f>IF(Variables!$E$54="","",IF(ISNUMBER(FIND("=",TRIM(MID(SUBSTITUTE(Variables!$E$54,";",REPT(" ",200)),1001,200)))),TRIM(MID(TRIM(MID(SUBSTITUTE(Variables!$E$54,";",REPT(" ",200)),1001,200)),FIND("=",TRIM(MID(SUBSTITUTE(Variables!$E$54,";",REPT(" ",200)),1001,200)))+1,200)),""))</f>
        <v/>
      </c>
      <c r="T53">
        <f>IF(Variables!$E$54="","",IF(ISNUMBER(FIND("=",TRIM(MID(SUBSTITUTE(Variables!$E$54,";",REPT(" ",200)),1201,200)))),TRIM(MID(TRIM(MID(SUBSTITUTE(Variables!$E$54,";",REPT(" ",200)),1201,200)),FIND("=",TRIM(MID(SUBSTITUTE(Variables!$E$54,";",REPT(" ",200)),1201,200)))+1,200)),""))</f>
        <v/>
      </c>
      <c r="U53">
        <f>IF(Variables!$E$54="","",IF(ISNUMBER(FIND("=",TRIM(MID(SUBSTITUTE(Variables!$E$54,";",REPT(" ",200)),1401,200)))),TRIM(MID(TRIM(MID(SUBSTITUTE(Variables!$E$54,";",REPT(" ",200)),1401,200)),FIND("=",TRIM(MID(SUBSTITUTE(Variables!$E$54,";",REPT(" ",200)),1401,200)))+1,200)),""))</f>
        <v/>
      </c>
      <c r="V53">
        <f>IF(Variables!$E$54="","",IF(ISNUMBER(FIND("=",TRIM(MID(SUBSTITUTE(Variables!$E$54,";",REPT(" ",200)),1601,200)))),TRIM(MID(TRIM(MID(SUBSTITUTE(Variables!$E$54,";",REPT(" ",200)),1601,200)),FIND("=",TRIM(MID(SUBSTITUTE(Variables!$E$54,";",REPT(" ",200)),1601,200)))+1,200)),""))</f>
        <v/>
      </c>
      <c r="W53">
        <f>IF(Variables!$E$54="","",IF(ISNUMBER(FIND("=",TRIM(MID(SUBSTITUTE(Variables!$E$54,";",REPT(" ",200)),1801,200)))),TRIM(MID(TRIM(MID(SUBSTITUTE(Variables!$E$54,";",REPT(" ",200)),1801,200)),FIND("=",TRIM(MID(SUBSTITUTE(Variables!$E$54,";",REPT(" ",200)),1801,200)))+1,200)),""))</f>
        <v/>
      </c>
      <c r="X53">
        <f>IF(Variables!$E$54="","",IF(ISNUMBER(FIND("=",TRIM(MID(SUBSTITUTE(Variables!$E$54,";",REPT(" ",200)),2001,200)))),TRIM(MID(TRIM(MID(SUBSTITUTE(Variables!$E$54,";",REPT(" ",200)),2001,200)),FIND("=",TRIM(MID(SUBSTITUTE(Variables!$E$54,";",REPT(" ",200)),2001,200)))+1,200)),""))</f>
        <v/>
      </c>
      <c r="Y53">
        <f>IF(Variables!$E$54="","",IF(ISNUMBER(FIND("=",TRIM(MID(SUBSTITUTE(Variables!$E$54,";",REPT(" ",200)),2201,200)))),TRIM(MID(TRIM(MID(SUBSTITUTE(Variables!$E$54,";",REPT(" ",200)),2201,200)),FIND("=",TRIM(MID(SUBSTITUTE(Variables!$E$54,";",REPT(" ",200)),2201,200)))+1,200)),""))</f>
        <v/>
      </c>
      <c r="Z53">
        <f>--AND(B53&lt;&gt;"",N53&lt;&gt;"")+--AND(C53&lt;&gt;"",O53&lt;&gt;"")+--AND(D53&lt;&gt;"",P53&lt;&gt;"")+--AND(E53&lt;&gt;"",Q53&lt;&gt;"")+--AND(F53&lt;&gt;"",R53&lt;&gt;"")+--AND(G53&lt;&gt;"",S53&lt;&gt;"")+--AND(H53&lt;&gt;"",T53&lt;&gt;"")+--AND(I53&lt;&gt;"",U53&lt;&gt;"")+--AND(J53&lt;&gt;"",V53&lt;&gt;"")+--AND(K53&lt;&gt;"",W53&lt;&gt;"")+--AND(L53&lt;&gt;"",X53&lt;&gt;"")+--AND(M53&lt;&gt;"",Y53&lt;&gt;"")</f>
        <v>0.0</v>
      </c>
      <c r="AA53">
        <f>AT53</f>
        <v/>
      </c>
      <c r="AB53">
        <f>BF53</f>
        <v/>
      </c>
      <c r="AC53">
        <f>IF(Variables!$F$54="","",IF(ISNUMBER(FIND("=",TRIM(MID(SUBSTITUTE(Variables!$F$54,";",REPT(" ",200)),1,200)))),TRIM(LEFT(TRIM(MID(SUBSTITUTE(Variables!$F$54,";",REPT(" ",200)),1,200)),FIND("=",TRIM(MID(SUBSTITUTE(Variables!$F$54,";",REPT(" ",200)),1,200)))-1)),TRIM(TRIM(MID(SUBSTITUTE(Variables!$F$54,";",REPT(" ",200)),1,200)))))</f>
        <v/>
      </c>
      <c r="AD53">
        <f>IF(Variables!$F$54="","",IF(ISNUMBER(FIND("=",TRIM(MID(SUBSTITUTE(Variables!$F$54,";",REPT(" ",200)),201,200)))),TRIM(LEFT(TRIM(MID(SUBSTITUTE(Variables!$F$54,";",REPT(" ",200)),201,200)),FIND("=",TRIM(MID(SUBSTITUTE(Variables!$F$54,";",REPT(" ",200)),201,200)))-1)),TRIM(TRIM(MID(SUBSTITUTE(Variables!$F$54,";",REPT(" ",200)),201,200)))))</f>
        <v/>
      </c>
      <c r="AE53">
        <f>IF(Variables!$F$54="","",IF(ISNUMBER(FIND("=",TRIM(MID(SUBSTITUTE(Variables!$F$54,";",REPT(" ",200)),401,200)))),TRIM(LEFT(TRIM(MID(SUBSTITUTE(Variables!$F$54,";",REPT(" ",200)),401,200)),FIND("=",TRIM(MID(SUBSTITUTE(Variables!$F$54,";",REPT(" ",200)),401,200)))-1)),TRIM(TRIM(MID(SUBSTITUTE(Variables!$F$54,";",REPT(" ",200)),401,200)))))</f>
        <v/>
      </c>
      <c r="AF53">
        <f>IF(Variables!$F$54="","",IF(ISNUMBER(FIND("=",TRIM(MID(SUBSTITUTE(Variables!$F$54,";",REPT(" ",200)),601,200)))),TRIM(LEFT(TRIM(MID(SUBSTITUTE(Variables!$F$54,";",REPT(" ",200)),601,200)),FIND("=",TRIM(MID(SUBSTITUTE(Variables!$F$54,";",REPT(" ",200)),601,200)))-1)),TRIM(TRIM(MID(SUBSTITUTE(Variables!$F$54,";",REPT(" ",200)),601,200)))))</f>
        <v/>
      </c>
      <c r="AG53">
        <f>""&amp;IF(AC53="","",IF(""="","",", ")&amp;AC53)&amp;IF(AD53="","",IF(""&amp;IF(AC53="","",IF(""="","",", ")&amp;AC53)="","",", ")&amp;AD53)&amp;IF(AE53="","",IF(""&amp;IF(AC53="","",IF(""="","",", ")&amp;AC53)&amp;IF(AD53="","",IF(""&amp;IF(AC53="","",IF(""="","",", ")&amp;AC53)="","",", ")&amp;AD53)="","",", ")&amp;AE53)&amp;IF(AF53="","",IF(""&amp;IF(AC53="","",IF(""="","",", ")&amp;AC53)&amp;IF(AD53="","",IF(""&amp;IF(AC53="","",IF(""="","",", ")&amp;AC53)="","",", ")&amp;AD53)&amp;IF(AE53="","",IF(""&amp;IF(AC53="","",IF(""="","",", ")&amp;AC53)&amp;IF(AD53="","",IF(""&amp;IF(AC53="","",IF(""="","",", ")&amp;AC53)="","",", ")&amp;AD53)="","",", ")&amp;AE53)="","",", ")&amp;AF53)</f>
        <v/>
      </c>
      <c r="AH53">
        <f>""&amp;IF(AC53="","",IF(""="","",", ")&amp;AC53)&amp;IF(AD53="","",IF(""&amp;IF(AC53="","",IF(""="","",", ")&amp;AC53)="","",", ")&amp;AD53)&amp;IF(AE53="","",IF(""&amp;IF(AC53="","",IF(""="","",", ")&amp;AC53)&amp;IF(AD53="","",IF(""&amp;IF(AC53="","",IF(""="","",", ")&amp;AC53)="","",", ")&amp;AD53)="","",", ")&amp;AE53)&amp;IF(AF53="","",IF(""&amp;IF(AC53="","",IF(""="","",", ")&amp;AC53)&amp;IF(AD53="","",IF(""&amp;IF(AC53="","",IF(""="","",", ")&amp;AC53)="","",", ")&amp;AD53)&amp;IF(AE53="","",IF(""&amp;IF(AC53="","",IF(""="","",", ")&amp;AC53)&amp;IF(AD53="","",IF(""&amp;IF(AC53="","",IF(""="","",", ")&amp;AC53)="","",", ")&amp;AD53)="","",", ")&amp;AE53)="","",", ")&amp;AF53)</f>
        <v/>
      </c>
      <c r="AI53">
        <f>IF(AND(B53&lt;&gt;"",N53&lt;&gt;""),""&amp;IF(""="","",", ")&amp;CHAR(34)&amp;SUBSTITUTE(N53,CHAR(34),"\"&amp;CHAR(34))&amp;CHAR(34)&amp;" = "&amp;B53,"")</f>
        <v/>
      </c>
      <c r="AJ53">
        <f>IF(AND(C53&lt;&gt;"",O53&lt;&gt;""),AI53&amp;IF(AI53="","",", ")&amp;CHAR(34)&amp;SUBSTITUTE(O53,CHAR(34),"\"&amp;CHAR(34))&amp;CHAR(34)&amp;" = "&amp;C53,AI53)</f>
        <v/>
      </c>
      <c r="AK53">
        <f>IF(AND(D53&lt;&gt;"",P53&lt;&gt;""),AJ53&amp;IF(AJ53="","",", ")&amp;CHAR(34)&amp;SUBSTITUTE(P53,CHAR(34),"\"&amp;CHAR(34))&amp;CHAR(34)&amp;" = "&amp;D53,AJ53)</f>
        <v/>
      </c>
      <c r="AL53">
        <f>IF(AND(E53&lt;&gt;"",Q53&lt;&gt;""),AK53&amp;IF(AK53="","",", ")&amp;CHAR(34)&amp;SUBSTITUTE(Q53,CHAR(34),"\"&amp;CHAR(34))&amp;CHAR(34)&amp;" = "&amp;E53,AK53)</f>
        <v/>
      </c>
      <c r="AM53">
        <f>IF(AND(F53&lt;&gt;"",R53&lt;&gt;""),AL53&amp;IF(AL53="","",", ")&amp;CHAR(34)&amp;SUBSTITUTE(R53,CHAR(34),"\"&amp;CHAR(34))&amp;CHAR(34)&amp;" = "&amp;F53,AL53)</f>
        <v/>
      </c>
      <c r="AN53">
        <f>IF(AND(G53&lt;&gt;"",S53&lt;&gt;""),AM53&amp;IF(AM53="","",", ")&amp;CHAR(34)&amp;SUBSTITUTE(S53,CHAR(34),"\"&amp;CHAR(34))&amp;CHAR(34)&amp;" = "&amp;G53,AM53)</f>
        <v/>
      </c>
      <c r="AO53">
        <f>IF(AND(H53&lt;&gt;"",T53&lt;&gt;""),AN53&amp;IF(AN53="","",", ")&amp;CHAR(34)&amp;SUBSTITUTE(T53,CHAR(34),"\"&amp;CHAR(34))&amp;CHAR(34)&amp;" = "&amp;H53,AN53)</f>
        <v/>
      </c>
      <c r="AP53">
        <f>IF(AND(I53&lt;&gt;"",U53&lt;&gt;""),AO53&amp;IF(AO53="","",", ")&amp;CHAR(34)&amp;SUBSTITUTE(U53,CHAR(34),"\"&amp;CHAR(34))&amp;CHAR(34)&amp;" = "&amp;I53,AO53)</f>
        <v/>
      </c>
      <c r="AQ53">
        <f>IF(AND(J53&lt;&gt;"",V53&lt;&gt;""),AP53&amp;IF(AP53="","",", ")&amp;CHAR(34)&amp;SUBSTITUTE(V53,CHAR(34),"\"&amp;CHAR(34))&amp;CHAR(34)&amp;" = "&amp;J53,AP53)</f>
        <v/>
      </c>
      <c r="AR53">
        <f>IF(AND(K53&lt;&gt;"",W53&lt;&gt;""),AQ53&amp;IF(AQ53="","",", ")&amp;CHAR(34)&amp;SUBSTITUTE(W53,CHAR(34),"\"&amp;CHAR(34))&amp;CHAR(34)&amp;" = "&amp;K53,AQ53)</f>
        <v/>
      </c>
      <c r="AS53">
        <f>IF(AND(L53&lt;&gt;"",X53&lt;&gt;""),AR53&amp;IF(AR53="","",", ")&amp;CHAR(34)&amp;SUBSTITUTE(X53,CHAR(34),"\"&amp;CHAR(34))&amp;CHAR(34)&amp;" = "&amp;L53,AR53)</f>
        <v/>
      </c>
      <c r="AT53">
        <f>IF(AND(M53&lt;&gt;"",Y53&lt;&gt;""),AS53&amp;IF(AS53="","",", ")&amp;CHAR(34)&amp;SUBSTITUTE(Y53,CHAR(34),"\"&amp;CHAR(34))&amp;CHAR(34)&amp;" = "&amp;M53,AS53)</f>
        <v/>
      </c>
      <c r="AU53">
        <f>IF(AND(B53&lt;&gt;"",N53&lt;&gt;""),""&amp;IF(""="",""," ")&amp;B53&amp;" "&amp;CHAR(34)&amp;SUBSTITUTE(N53,CHAR(34),CHAR(34)&amp;CHAR(34))&amp;CHAR(34),"")</f>
        <v/>
      </c>
      <c r="AV53">
        <f>IF(AND(C53&lt;&gt;"",O53&lt;&gt;""),AU53&amp;IF(AU53="",""," ")&amp;C53&amp;" "&amp;CHAR(34)&amp;SUBSTITUTE(O53,CHAR(34),CHAR(34)&amp;CHAR(34))&amp;CHAR(34),AU53)</f>
        <v/>
      </c>
      <c r="AW53">
        <f>IF(AND(D53&lt;&gt;"",P53&lt;&gt;""),AV53&amp;IF(AV53="",""," ")&amp;D53&amp;" "&amp;CHAR(34)&amp;SUBSTITUTE(P53,CHAR(34),CHAR(34)&amp;CHAR(34))&amp;CHAR(34),AV53)</f>
        <v/>
      </c>
      <c r="AX53">
        <f>IF(AND(E53&lt;&gt;"",Q53&lt;&gt;""),AW53&amp;IF(AW53="",""," ")&amp;E53&amp;" "&amp;CHAR(34)&amp;SUBSTITUTE(Q53,CHAR(34),CHAR(34)&amp;CHAR(34))&amp;CHAR(34),AW53)</f>
        <v/>
      </c>
      <c r="AY53">
        <f>IF(AND(F53&lt;&gt;"",R53&lt;&gt;""),AX53&amp;IF(AX53="",""," ")&amp;F53&amp;" "&amp;CHAR(34)&amp;SUBSTITUTE(R53,CHAR(34),CHAR(34)&amp;CHAR(34))&amp;CHAR(34),AX53)</f>
        <v/>
      </c>
      <c r="AZ53">
        <f>IF(AND(G53&lt;&gt;"",S53&lt;&gt;""),AY53&amp;IF(AY53="",""," ")&amp;G53&amp;" "&amp;CHAR(34)&amp;SUBSTITUTE(S53,CHAR(34),CHAR(34)&amp;CHAR(34))&amp;CHAR(34),AY53)</f>
        <v/>
      </c>
      <c r="BA53">
        <f>IF(AND(H53&lt;&gt;"",T53&lt;&gt;""),AZ53&amp;IF(AZ53="",""," ")&amp;H53&amp;" "&amp;CHAR(34)&amp;SUBSTITUTE(T53,CHAR(34),CHAR(34)&amp;CHAR(34))&amp;CHAR(34),AZ53)</f>
        <v/>
      </c>
      <c r="BB53">
        <f>IF(AND(I53&lt;&gt;"",U53&lt;&gt;""),BA53&amp;IF(BA53="",""," ")&amp;I53&amp;" "&amp;CHAR(34)&amp;SUBSTITUTE(U53,CHAR(34),CHAR(34)&amp;CHAR(34))&amp;CHAR(34),BA53)</f>
        <v/>
      </c>
      <c r="BC53">
        <f>IF(AND(J53&lt;&gt;"",V53&lt;&gt;""),BB53&amp;IF(BB53="",""," ")&amp;J53&amp;" "&amp;CHAR(34)&amp;SUBSTITUTE(V53,CHAR(34),CHAR(34)&amp;CHAR(34))&amp;CHAR(34),BB53)</f>
        <v/>
      </c>
      <c r="BD53">
        <f>IF(AND(K53&lt;&gt;"",W53&lt;&gt;""),BC53&amp;IF(BC53="",""," ")&amp;K53&amp;" "&amp;CHAR(34)&amp;SUBSTITUTE(W53,CHAR(34),CHAR(34)&amp;CHAR(34))&amp;CHAR(34),BC53)</f>
        <v/>
      </c>
      <c r="BE53">
        <f>IF(AND(L53&lt;&gt;"",X53&lt;&gt;""),BD53&amp;IF(BD53="",""," ")&amp;L53&amp;" "&amp;CHAR(34)&amp;SUBSTITUTE(X53,CHAR(34),CHAR(34)&amp;CHAR(34))&amp;CHAR(34),BD53)</f>
        <v/>
      </c>
      <c r="BF53">
        <f>IF(AND(M53&lt;&gt;"",Y53&lt;&gt;""),BE53&amp;IF(BE53="",""," ")&amp;M53&amp;" "&amp;CHAR(34)&amp;SUBSTITUTE(Y53,CHAR(34),CHAR(34)&amp;CHAR(34))&amp;CHAR(34),BE53)</f>
        <v/>
      </c>
    </row>
    <row r="54" spans="1:58">
      <c r="A54">
        <f>IF(Variables!$A$55="","",Variables!$A$55)</f>
        <v/>
      </c>
      <c r="B54">
        <f>IF(Variables!$E$55="","",IF(ISNUMBER(FIND("=",TRIM(MID(SUBSTITUTE(Variables!$E$55,";",REPT(" ",200)),1,200)))),TRIM(LEFT(TRIM(MID(SUBSTITUTE(Variables!$E$55,";",REPT(" ",200)),1,200)),FIND("=",TRIM(MID(SUBSTITUTE(Variables!$E$55,";",REPT(" ",200)),1,200)))-1)),TRIM(TRIM(MID(SUBSTITUTE(Variables!$E$55,";",REPT(" ",200)),1,200)))))</f>
        <v/>
      </c>
      <c r="C54">
        <f>IF(Variables!$E$55="","",IF(ISNUMBER(FIND("=",TRIM(MID(SUBSTITUTE(Variables!$E$55,";",REPT(" ",200)),201,200)))),TRIM(LEFT(TRIM(MID(SUBSTITUTE(Variables!$E$55,";",REPT(" ",200)),201,200)),FIND("=",TRIM(MID(SUBSTITUTE(Variables!$E$55,";",REPT(" ",200)),201,200)))-1)),TRIM(TRIM(MID(SUBSTITUTE(Variables!$E$55,";",REPT(" ",200)),201,200)))))</f>
        <v/>
      </c>
      <c r="D54">
        <f>IF(Variables!$E$55="","",IF(ISNUMBER(FIND("=",TRIM(MID(SUBSTITUTE(Variables!$E$55,";",REPT(" ",200)),401,200)))),TRIM(LEFT(TRIM(MID(SUBSTITUTE(Variables!$E$55,";",REPT(" ",200)),401,200)),FIND("=",TRIM(MID(SUBSTITUTE(Variables!$E$55,";",REPT(" ",200)),401,200)))-1)),TRIM(TRIM(MID(SUBSTITUTE(Variables!$E$55,";",REPT(" ",200)),401,200)))))</f>
        <v/>
      </c>
      <c r="E54">
        <f>IF(Variables!$E$55="","",IF(ISNUMBER(FIND("=",TRIM(MID(SUBSTITUTE(Variables!$E$55,";",REPT(" ",200)),601,200)))),TRIM(LEFT(TRIM(MID(SUBSTITUTE(Variables!$E$55,";",REPT(" ",200)),601,200)),FIND("=",TRIM(MID(SUBSTITUTE(Variables!$E$55,";",REPT(" ",200)),601,200)))-1)),TRIM(TRIM(MID(SUBSTITUTE(Variables!$E$55,";",REPT(" ",200)),601,200)))))</f>
        <v/>
      </c>
      <c r="F54">
        <f>IF(Variables!$E$55="","",IF(ISNUMBER(FIND("=",TRIM(MID(SUBSTITUTE(Variables!$E$55,";",REPT(" ",200)),801,200)))),TRIM(LEFT(TRIM(MID(SUBSTITUTE(Variables!$E$55,";",REPT(" ",200)),801,200)),FIND("=",TRIM(MID(SUBSTITUTE(Variables!$E$55,";",REPT(" ",200)),801,200)))-1)),TRIM(TRIM(MID(SUBSTITUTE(Variables!$E$55,";",REPT(" ",200)),801,200)))))</f>
        <v/>
      </c>
      <c r="G54">
        <f>IF(Variables!$E$55="","",IF(ISNUMBER(FIND("=",TRIM(MID(SUBSTITUTE(Variables!$E$55,";",REPT(" ",200)),1001,200)))),TRIM(LEFT(TRIM(MID(SUBSTITUTE(Variables!$E$55,";",REPT(" ",200)),1001,200)),FIND("=",TRIM(MID(SUBSTITUTE(Variables!$E$55,";",REPT(" ",200)),1001,200)))-1)),TRIM(TRIM(MID(SUBSTITUTE(Variables!$E$55,";",REPT(" ",200)),1001,200)))))</f>
        <v/>
      </c>
      <c r="H54">
        <f>IF(Variables!$E$55="","",IF(ISNUMBER(FIND("=",TRIM(MID(SUBSTITUTE(Variables!$E$55,";",REPT(" ",200)),1201,200)))),TRIM(LEFT(TRIM(MID(SUBSTITUTE(Variables!$E$55,";",REPT(" ",200)),1201,200)),FIND("=",TRIM(MID(SUBSTITUTE(Variables!$E$55,";",REPT(" ",200)),1201,200)))-1)),TRIM(TRIM(MID(SUBSTITUTE(Variables!$E$55,";",REPT(" ",200)),1201,200)))))</f>
        <v/>
      </c>
      <c r="I54">
        <f>IF(Variables!$E$55="","",IF(ISNUMBER(FIND("=",TRIM(MID(SUBSTITUTE(Variables!$E$55,";",REPT(" ",200)),1401,200)))),TRIM(LEFT(TRIM(MID(SUBSTITUTE(Variables!$E$55,";",REPT(" ",200)),1401,200)),FIND("=",TRIM(MID(SUBSTITUTE(Variables!$E$55,";",REPT(" ",200)),1401,200)))-1)),TRIM(TRIM(MID(SUBSTITUTE(Variables!$E$55,";",REPT(" ",200)),1401,200)))))</f>
        <v/>
      </c>
      <c r="J54">
        <f>IF(Variables!$E$55="","",IF(ISNUMBER(FIND("=",TRIM(MID(SUBSTITUTE(Variables!$E$55,";",REPT(" ",200)),1601,200)))),TRIM(LEFT(TRIM(MID(SUBSTITUTE(Variables!$E$55,";",REPT(" ",200)),1601,200)),FIND("=",TRIM(MID(SUBSTITUTE(Variables!$E$55,";",REPT(" ",200)),1601,200)))-1)),TRIM(TRIM(MID(SUBSTITUTE(Variables!$E$55,";",REPT(" ",200)),1601,200)))))</f>
        <v/>
      </c>
      <c r="K54">
        <f>IF(Variables!$E$55="","",IF(ISNUMBER(FIND("=",TRIM(MID(SUBSTITUTE(Variables!$E$55,";",REPT(" ",200)),1801,200)))),TRIM(LEFT(TRIM(MID(SUBSTITUTE(Variables!$E$55,";",REPT(" ",200)),1801,200)),FIND("=",TRIM(MID(SUBSTITUTE(Variables!$E$55,";",REPT(" ",200)),1801,200)))-1)),TRIM(TRIM(MID(SUBSTITUTE(Variables!$E$55,";",REPT(" ",200)),1801,200)))))</f>
        <v/>
      </c>
      <c r="L54">
        <f>IF(Variables!$E$55="","",IF(ISNUMBER(FIND("=",TRIM(MID(SUBSTITUTE(Variables!$E$55,";",REPT(" ",200)),2001,200)))),TRIM(LEFT(TRIM(MID(SUBSTITUTE(Variables!$E$55,";",REPT(" ",200)),2001,200)),FIND("=",TRIM(MID(SUBSTITUTE(Variables!$E$55,";",REPT(" ",200)),2001,200)))-1)),TRIM(TRIM(MID(SUBSTITUTE(Variables!$E$55,";",REPT(" ",200)),2001,200)))))</f>
        <v/>
      </c>
      <c r="M54">
        <f>IF(Variables!$E$55="","",IF(ISNUMBER(FIND("=",TRIM(MID(SUBSTITUTE(Variables!$E$55,";",REPT(" ",200)),2201,200)))),TRIM(LEFT(TRIM(MID(SUBSTITUTE(Variables!$E$55,";",REPT(" ",200)),2201,200)),FIND("=",TRIM(MID(SUBSTITUTE(Variables!$E$55,";",REPT(" ",200)),2201,200)))-1)),TRIM(TRIM(MID(SUBSTITUTE(Variables!$E$55,";",REPT(" ",200)),2201,200)))))</f>
        <v/>
      </c>
      <c r="N54">
        <f>IF(Variables!$E$55="","",IF(ISNUMBER(FIND("=",TRIM(MID(SUBSTITUTE(Variables!$E$55,";",REPT(" ",200)),1,200)))),TRIM(MID(TRIM(MID(SUBSTITUTE(Variables!$E$55,";",REPT(" ",200)),1,200)),FIND("=",TRIM(MID(SUBSTITUTE(Variables!$E$55,";",REPT(" ",200)),1,200)))+1,200)),""))</f>
        <v/>
      </c>
      <c r="O54">
        <f>IF(Variables!$E$55="","",IF(ISNUMBER(FIND("=",TRIM(MID(SUBSTITUTE(Variables!$E$55,";",REPT(" ",200)),201,200)))),TRIM(MID(TRIM(MID(SUBSTITUTE(Variables!$E$55,";",REPT(" ",200)),201,200)),FIND("=",TRIM(MID(SUBSTITUTE(Variables!$E$55,";",REPT(" ",200)),201,200)))+1,200)),""))</f>
        <v/>
      </c>
      <c r="P54">
        <f>IF(Variables!$E$55="","",IF(ISNUMBER(FIND("=",TRIM(MID(SUBSTITUTE(Variables!$E$55,";",REPT(" ",200)),401,200)))),TRIM(MID(TRIM(MID(SUBSTITUTE(Variables!$E$55,";",REPT(" ",200)),401,200)),FIND("=",TRIM(MID(SUBSTITUTE(Variables!$E$55,";",REPT(" ",200)),401,200)))+1,200)),""))</f>
        <v/>
      </c>
      <c r="Q54">
        <f>IF(Variables!$E$55="","",IF(ISNUMBER(FIND("=",TRIM(MID(SUBSTITUTE(Variables!$E$55,";",REPT(" ",200)),601,200)))),TRIM(MID(TRIM(MID(SUBSTITUTE(Variables!$E$55,";",REPT(" ",200)),601,200)),FIND("=",TRIM(MID(SUBSTITUTE(Variables!$E$55,";",REPT(" ",200)),601,200)))+1,200)),""))</f>
        <v/>
      </c>
      <c r="R54">
        <f>IF(Variables!$E$55="","",IF(ISNUMBER(FIND("=",TRIM(MID(SUBSTITUTE(Variables!$E$55,";",REPT(" ",200)),801,200)))),TRIM(MID(TRIM(MID(SUBSTITUTE(Variables!$E$55,";",REPT(" ",200)),801,200)),FIND("=",TRIM(MID(SUBSTITUTE(Variables!$E$55,";",REPT(" ",200)),801,200)))+1,200)),""))</f>
        <v/>
      </c>
      <c r="S54">
        <f>IF(Variables!$E$55="","",IF(ISNUMBER(FIND("=",TRIM(MID(SUBSTITUTE(Variables!$E$55,";",REPT(" ",200)),1001,200)))),TRIM(MID(TRIM(MID(SUBSTITUTE(Variables!$E$55,";",REPT(" ",200)),1001,200)),FIND("=",TRIM(MID(SUBSTITUTE(Variables!$E$55,";",REPT(" ",200)),1001,200)))+1,200)),""))</f>
        <v/>
      </c>
      <c r="T54">
        <f>IF(Variables!$E$55="","",IF(ISNUMBER(FIND("=",TRIM(MID(SUBSTITUTE(Variables!$E$55,";",REPT(" ",200)),1201,200)))),TRIM(MID(TRIM(MID(SUBSTITUTE(Variables!$E$55,";",REPT(" ",200)),1201,200)),FIND("=",TRIM(MID(SUBSTITUTE(Variables!$E$55,";",REPT(" ",200)),1201,200)))+1,200)),""))</f>
        <v/>
      </c>
      <c r="U54">
        <f>IF(Variables!$E$55="","",IF(ISNUMBER(FIND("=",TRIM(MID(SUBSTITUTE(Variables!$E$55,";",REPT(" ",200)),1401,200)))),TRIM(MID(TRIM(MID(SUBSTITUTE(Variables!$E$55,";",REPT(" ",200)),1401,200)),FIND("=",TRIM(MID(SUBSTITUTE(Variables!$E$55,";",REPT(" ",200)),1401,200)))+1,200)),""))</f>
        <v/>
      </c>
      <c r="V54">
        <f>IF(Variables!$E$55="","",IF(ISNUMBER(FIND("=",TRIM(MID(SUBSTITUTE(Variables!$E$55,";",REPT(" ",200)),1601,200)))),TRIM(MID(TRIM(MID(SUBSTITUTE(Variables!$E$55,";",REPT(" ",200)),1601,200)),FIND("=",TRIM(MID(SUBSTITUTE(Variables!$E$55,";",REPT(" ",200)),1601,200)))+1,200)),""))</f>
        <v/>
      </c>
      <c r="W54">
        <f>IF(Variables!$E$55="","",IF(ISNUMBER(FIND("=",TRIM(MID(SUBSTITUTE(Variables!$E$55,";",REPT(" ",200)),1801,200)))),TRIM(MID(TRIM(MID(SUBSTITUTE(Variables!$E$55,";",REPT(" ",200)),1801,200)),FIND("=",TRIM(MID(SUBSTITUTE(Variables!$E$55,";",REPT(" ",200)),1801,200)))+1,200)),""))</f>
        <v/>
      </c>
      <c r="X54">
        <f>IF(Variables!$E$55="","",IF(ISNUMBER(FIND("=",TRIM(MID(SUBSTITUTE(Variables!$E$55,";",REPT(" ",200)),2001,200)))),TRIM(MID(TRIM(MID(SUBSTITUTE(Variables!$E$55,";",REPT(" ",200)),2001,200)),FIND("=",TRIM(MID(SUBSTITUTE(Variables!$E$55,";",REPT(" ",200)),2001,200)))+1,200)),""))</f>
        <v/>
      </c>
      <c r="Y54">
        <f>IF(Variables!$E$55="","",IF(ISNUMBER(FIND("=",TRIM(MID(SUBSTITUTE(Variables!$E$55,";",REPT(" ",200)),2201,200)))),TRIM(MID(TRIM(MID(SUBSTITUTE(Variables!$E$55,";",REPT(" ",200)),2201,200)),FIND("=",TRIM(MID(SUBSTITUTE(Variables!$E$55,";",REPT(" ",200)),2201,200)))+1,200)),""))</f>
        <v/>
      </c>
      <c r="Z54">
        <f>--AND(B54&lt;&gt;"",N54&lt;&gt;"")+--AND(C54&lt;&gt;"",O54&lt;&gt;"")+--AND(D54&lt;&gt;"",P54&lt;&gt;"")+--AND(E54&lt;&gt;"",Q54&lt;&gt;"")+--AND(F54&lt;&gt;"",R54&lt;&gt;"")+--AND(G54&lt;&gt;"",S54&lt;&gt;"")+--AND(H54&lt;&gt;"",T54&lt;&gt;"")+--AND(I54&lt;&gt;"",U54&lt;&gt;"")+--AND(J54&lt;&gt;"",V54&lt;&gt;"")+--AND(K54&lt;&gt;"",W54&lt;&gt;"")+--AND(L54&lt;&gt;"",X54&lt;&gt;"")+--AND(M54&lt;&gt;"",Y54&lt;&gt;"")</f>
        <v>0.0</v>
      </c>
      <c r="AA54">
        <f>AT54</f>
        <v/>
      </c>
      <c r="AB54">
        <f>BF54</f>
        <v/>
      </c>
      <c r="AC54">
        <f>IF(Variables!$F$55="","",IF(ISNUMBER(FIND("=",TRIM(MID(SUBSTITUTE(Variables!$F$55,";",REPT(" ",200)),1,200)))),TRIM(LEFT(TRIM(MID(SUBSTITUTE(Variables!$F$55,";",REPT(" ",200)),1,200)),FIND("=",TRIM(MID(SUBSTITUTE(Variables!$F$55,";",REPT(" ",200)),1,200)))-1)),TRIM(TRIM(MID(SUBSTITUTE(Variables!$F$55,";",REPT(" ",200)),1,200)))))</f>
        <v/>
      </c>
      <c r="AD54">
        <f>IF(Variables!$F$55="","",IF(ISNUMBER(FIND("=",TRIM(MID(SUBSTITUTE(Variables!$F$55,";",REPT(" ",200)),201,200)))),TRIM(LEFT(TRIM(MID(SUBSTITUTE(Variables!$F$55,";",REPT(" ",200)),201,200)),FIND("=",TRIM(MID(SUBSTITUTE(Variables!$F$55,";",REPT(" ",200)),201,200)))-1)),TRIM(TRIM(MID(SUBSTITUTE(Variables!$F$55,";",REPT(" ",200)),201,200)))))</f>
        <v/>
      </c>
      <c r="AE54">
        <f>IF(Variables!$F$55="","",IF(ISNUMBER(FIND("=",TRIM(MID(SUBSTITUTE(Variables!$F$55,";",REPT(" ",200)),401,200)))),TRIM(LEFT(TRIM(MID(SUBSTITUTE(Variables!$F$55,";",REPT(" ",200)),401,200)),FIND("=",TRIM(MID(SUBSTITUTE(Variables!$F$55,";",REPT(" ",200)),401,200)))-1)),TRIM(TRIM(MID(SUBSTITUTE(Variables!$F$55,";",REPT(" ",200)),401,200)))))</f>
        <v/>
      </c>
      <c r="AF54">
        <f>IF(Variables!$F$55="","",IF(ISNUMBER(FIND("=",TRIM(MID(SUBSTITUTE(Variables!$F$55,";",REPT(" ",200)),601,200)))),TRIM(LEFT(TRIM(MID(SUBSTITUTE(Variables!$F$55,";",REPT(" ",200)),601,200)),FIND("=",TRIM(MID(SUBSTITUTE(Variables!$F$55,";",REPT(" ",200)),601,200)))-1)),TRIM(TRIM(MID(SUBSTITUTE(Variables!$F$55,";",REPT(" ",200)),601,200)))))</f>
        <v/>
      </c>
      <c r="AG54">
        <f>""&amp;IF(AC54="","",IF(""="","",", ")&amp;AC54)&amp;IF(AD54="","",IF(""&amp;IF(AC54="","",IF(""="","",", ")&amp;AC54)="","",", ")&amp;AD54)&amp;IF(AE54="","",IF(""&amp;IF(AC54="","",IF(""="","",", ")&amp;AC54)&amp;IF(AD54="","",IF(""&amp;IF(AC54="","",IF(""="","",", ")&amp;AC54)="","",", ")&amp;AD54)="","",", ")&amp;AE54)&amp;IF(AF54="","",IF(""&amp;IF(AC54="","",IF(""="","",", ")&amp;AC54)&amp;IF(AD54="","",IF(""&amp;IF(AC54="","",IF(""="","",", ")&amp;AC54)="","",", ")&amp;AD54)&amp;IF(AE54="","",IF(""&amp;IF(AC54="","",IF(""="","",", ")&amp;AC54)&amp;IF(AD54="","",IF(""&amp;IF(AC54="","",IF(""="","",", ")&amp;AC54)="","",", ")&amp;AD54)="","",", ")&amp;AE54)="","",", ")&amp;AF54)</f>
        <v/>
      </c>
      <c r="AH54">
        <f>""&amp;IF(AC54="","",IF(""="","",", ")&amp;AC54)&amp;IF(AD54="","",IF(""&amp;IF(AC54="","",IF(""="","",", ")&amp;AC54)="","",", ")&amp;AD54)&amp;IF(AE54="","",IF(""&amp;IF(AC54="","",IF(""="","",", ")&amp;AC54)&amp;IF(AD54="","",IF(""&amp;IF(AC54="","",IF(""="","",", ")&amp;AC54)="","",", ")&amp;AD54)="","",", ")&amp;AE54)&amp;IF(AF54="","",IF(""&amp;IF(AC54="","",IF(""="","",", ")&amp;AC54)&amp;IF(AD54="","",IF(""&amp;IF(AC54="","",IF(""="","",", ")&amp;AC54)="","",", ")&amp;AD54)&amp;IF(AE54="","",IF(""&amp;IF(AC54="","",IF(""="","",", ")&amp;AC54)&amp;IF(AD54="","",IF(""&amp;IF(AC54="","",IF(""="","",", ")&amp;AC54)="","",", ")&amp;AD54)="","",", ")&amp;AE54)="","",", ")&amp;AF54)</f>
        <v/>
      </c>
      <c r="AI54">
        <f>IF(AND(B54&lt;&gt;"",N54&lt;&gt;""),""&amp;IF(""="","",", ")&amp;CHAR(34)&amp;SUBSTITUTE(N54,CHAR(34),"\"&amp;CHAR(34))&amp;CHAR(34)&amp;" = "&amp;B54,"")</f>
        <v/>
      </c>
      <c r="AJ54">
        <f>IF(AND(C54&lt;&gt;"",O54&lt;&gt;""),AI54&amp;IF(AI54="","",", ")&amp;CHAR(34)&amp;SUBSTITUTE(O54,CHAR(34),"\"&amp;CHAR(34))&amp;CHAR(34)&amp;" = "&amp;C54,AI54)</f>
        <v/>
      </c>
      <c r="AK54">
        <f>IF(AND(D54&lt;&gt;"",P54&lt;&gt;""),AJ54&amp;IF(AJ54="","",", ")&amp;CHAR(34)&amp;SUBSTITUTE(P54,CHAR(34),"\"&amp;CHAR(34))&amp;CHAR(34)&amp;" = "&amp;D54,AJ54)</f>
        <v/>
      </c>
      <c r="AL54">
        <f>IF(AND(E54&lt;&gt;"",Q54&lt;&gt;""),AK54&amp;IF(AK54="","",", ")&amp;CHAR(34)&amp;SUBSTITUTE(Q54,CHAR(34),"\"&amp;CHAR(34))&amp;CHAR(34)&amp;" = "&amp;E54,AK54)</f>
        <v/>
      </c>
      <c r="AM54">
        <f>IF(AND(F54&lt;&gt;"",R54&lt;&gt;""),AL54&amp;IF(AL54="","",", ")&amp;CHAR(34)&amp;SUBSTITUTE(R54,CHAR(34),"\"&amp;CHAR(34))&amp;CHAR(34)&amp;" = "&amp;F54,AL54)</f>
        <v/>
      </c>
      <c r="AN54">
        <f>IF(AND(G54&lt;&gt;"",S54&lt;&gt;""),AM54&amp;IF(AM54="","",", ")&amp;CHAR(34)&amp;SUBSTITUTE(S54,CHAR(34),"\"&amp;CHAR(34))&amp;CHAR(34)&amp;" = "&amp;G54,AM54)</f>
        <v/>
      </c>
      <c r="AO54">
        <f>IF(AND(H54&lt;&gt;"",T54&lt;&gt;""),AN54&amp;IF(AN54="","",", ")&amp;CHAR(34)&amp;SUBSTITUTE(T54,CHAR(34),"\"&amp;CHAR(34))&amp;CHAR(34)&amp;" = "&amp;H54,AN54)</f>
        <v/>
      </c>
      <c r="AP54">
        <f>IF(AND(I54&lt;&gt;"",U54&lt;&gt;""),AO54&amp;IF(AO54="","",", ")&amp;CHAR(34)&amp;SUBSTITUTE(U54,CHAR(34),"\"&amp;CHAR(34))&amp;CHAR(34)&amp;" = "&amp;I54,AO54)</f>
        <v/>
      </c>
      <c r="AQ54">
        <f>IF(AND(J54&lt;&gt;"",V54&lt;&gt;""),AP54&amp;IF(AP54="","",", ")&amp;CHAR(34)&amp;SUBSTITUTE(V54,CHAR(34),"\"&amp;CHAR(34))&amp;CHAR(34)&amp;" = "&amp;J54,AP54)</f>
        <v/>
      </c>
      <c r="AR54">
        <f>IF(AND(K54&lt;&gt;"",W54&lt;&gt;""),AQ54&amp;IF(AQ54="","",", ")&amp;CHAR(34)&amp;SUBSTITUTE(W54,CHAR(34),"\"&amp;CHAR(34))&amp;CHAR(34)&amp;" = "&amp;K54,AQ54)</f>
        <v/>
      </c>
      <c r="AS54">
        <f>IF(AND(L54&lt;&gt;"",X54&lt;&gt;""),AR54&amp;IF(AR54="","",", ")&amp;CHAR(34)&amp;SUBSTITUTE(X54,CHAR(34),"\"&amp;CHAR(34))&amp;CHAR(34)&amp;" = "&amp;L54,AR54)</f>
        <v/>
      </c>
      <c r="AT54">
        <f>IF(AND(M54&lt;&gt;"",Y54&lt;&gt;""),AS54&amp;IF(AS54="","",", ")&amp;CHAR(34)&amp;SUBSTITUTE(Y54,CHAR(34),"\"&amp;CHAR(34))&amp;CHAR(34)&amp;" = "&amp;M54,AS54)</f>
        <v/>
      </c>
      <c r="AU54">
        <f>IF(AND(B54&lt;&gt;"",N54&lt;&gt;""),""&amp;IF(""="",""," ")&amp;B54&amp;" "&amp;CHAR(34)&amp;SUBSTITUTE(N54,CHAR(34),CHAR(34)&amp;CHAR(34))&amp;CHAR(34),"")</f>
        <v/>
      </c>
      <c r="AV54">
        <f>IF(AND(C54&lt;&gt;"",O54&lt;&gt;""),AU54&amp;IF(AU54="",""," ")&amp;C54&amp;" "&amp;CHAR(34)&amp;SUBSTITUTE(O54,CHAR(34),CHAR(34)&amp;CHAR(34))&amp;CHAR(34),AU54)</f>
        <v/>
      </c>
      <c r="AW54">
        <f>IF(AND(D54&lt;&gt;"",P54&lt;&gt;""),AV54&amp;IF(AV54="",""," ")&amp;D54&amp;" "&amp;CHAR(34)&amp;SUBSTITUTE(P54,CHAR(34),CHAR(34)&amp;CHAR(34))&amp;CHAR(34),AV54)</f>
        <v/>
      </c>
      <c r="AX54">
        <f>IF(AND(E54&lt;&gt;"",Q54&lt;&gt;""),AW54&amp;IF(AW54="",""," ")&amp;E54&amp;" "&amp;CHAR(34)&amp;SUBSTITUTE(Q54,CHAR(34),CHAR(34)&amp;CHAR(34))&amp;CHAR(34),AW54)</f>
        <v/>
      </c>
      <c r="AY54">
        <f>IF(AND(F54&lt;&gt;"",R54&lt;&gt;""),AX54&amp;IF(AX54="",""," ")&amp;F54&amp;" "&amp;CHAR(34)&amp;SUBSTITUTE(R54,CHAR(34),CHAR(34)&amp;CHAR(34))&amp;CHAR(34),AX54)</f>
        <v/>
      </c>
      <c r="AZ54">
        <f>IF(AND(G54&lt;&gt;"",S54&lt;&gt;""),AY54&amp;IF(AY54="",""," ")&amp;G54&amp;" "&amp;CHAR(34)&amp;SUBSTITUTE(S54,CHAR(34),CHAR(34)&amp;CHAR(34))&amp;CHAR(34),AY54)</f>
        <v/>
      </c>
      <c r="BA54">
        <f>IF(AND(H54&lt;&gt;"",T54&lt;&gt;""),AZ54&amp;IF(AZ54="",""," ")&amp;H54&amp;" "&amp;CHAR(34)&amp;SUBSTITUTE(T54,CHAR(34),CHAR(34)&amp;CHAR(34))&amp;CHAR(34),AZ54)</f>
        <v/>
      </c>
      <c r="BB54">
        <f>IF(AND(I54&lt;&gt;"",U54&lt;&gt;""),BA54&amp;IF(BA54="",""," ")&amp;I54&amp;" "&amp;CHAR(34)&amp;SUBSTITUTE(U54,CHAR(34),CHAR(34)&amp;CHAR(34))&amp;CHAR(34),BA54)</f>
        <v/>
      </c>
      <c r="BC54">
        <f>IF(AND(J54&lt;&gt;"",V54&lt;&gt;""),BB54&amp;IF(BB54="",""," ")&amp;J54&amp;" "&amp;CHAR(34)&amp;SUBSTITUTE(V54,CHAR(34),CHAR(34)&amp;CHAR(34))&amp;CHAR(34),BB54)</f>
        <v/>
      </c>
      <c r="BD54">
        <f>IF(AND(K54&lt;&gt;"",W54&lt;&gt;""),BC54&amp;IF(BC54="",""," ")&amp;K54&amp;" "&amp;CHAR(34)&amp;SUBSTITUTE(W54,CHAR(34),CHAR(34)&amp;CHAR(34))&amp;CHAR(34),BC54)</f>
        <v/>
      </c>
      <c r="BE54">
        <f>IF(AND(L54&lt;&gt;"",X54&lt;&gt;""),BD54&amp;IF(BD54="",""," ")&amp;L54&amp;" "&amp;CHAR(34)&amp;SUBSTITUTE(X54,CHAR(34),CHAR(34)&amp;CHAR(34))&amp;CHAR(34),BD54)</f>
        <v/>
      </c>
      <c r="BF54">
        <f>IF(AND(M54&lt;&gt;"",Y54&lt;&gt;""),BE54&amp;IF(BE54="",""," ")&amp;M54&amp;" "&amp;CHAR(34)&amp;SUBSTITUTE(Y54,CHAR(34),CHAR(34)&amp;CHAR(34))&amp;CHAR(34),BE54)</f>
        <v/>
      </c>
    </row>
    <row r="55" spans="1:58">
      <c r="A55">
        <f>IF(Variables!$A$56="","",Variables!$A$56)</f>
        <v/>
      </c>
      <c r="B55">
        <f>IF(Variables!$E$56="","",IF(ISNUMBER(FIND("=",TRIM(MID(SUBSTITUTE(Variables!$E$56,";",REPT(" ",200)),1,200)))),TRIM(LEFT(TRIM(MID(SUBSTITUTE(Variables!$E$56,";",REPT(" ",200)),1,200)),FIND("=",TRIM(MID(SUBSTITUTE(Variables!$E$56,";",REPT(" ",200)),1,200)))-1)),TRIM(TRIM(MID(SUBSTITUTE(Variables!$E$56,";",REPT(" ",200)),1,200)))))</f>
        <v/>
      </c>
      <c r="C55">
        <f>IF(Variables!$E$56="","",IF(ISNUMBER(FIND("=",TRIM(MID(SUBSTITUTE(Variables!$E$56,";",REPT(" ",200)),201,200)))),TRIM(LEFT(TRIM(MID(SUBSTITUTE(Variables!$E$56,";",REPT(" ",200)),201,200)),FIND("=",TRIM(MID(SUBSTITUTE(Variables!$E$56,";",REPT(" ",200)),201,200)))-1)),TRIM(TRIM(MID(SUBSTITUTE(Variables!$E$56,";",REPT(" ",200)),201,200)))))</f>
        <v/>
      </c>
      <c r="D55">
        <f>IF(Variables!$E$56="","",IF(ISNUMBER(FIND("=",TRIM(MID(SUBSTITUTE(Variables!$E$56,";",REPT(" ",200)),401,200)))),TRIM(LEFT(TRIM(MID(SUBSTITUTE(Variables!$E$56,";",REPT(" ",200)),401,200)),FIND("=",TRIM(MID(SUBSTITUTE(Variables!$E$56,";",REPT(" ",200)),401,200)))-1)),TRIM(TRIM(MID(SUBSTITUTE(Variables!$E$56,";",REPT(" ",200)),401,200)))))</f>
        <v/>
      </c>
      <c r="E55">
        <f>IF(Variables!$E$56="","",IF(ISNUMBER(FIND("=",TRIM(MID(SUBSTITUTE(Variables!$E$56,";",REPT(" ",200)),601,200)))),TRIM(LEFT(TRIM(MID(SUBSTITUTE(Variables!$E$56,";",REPT(" ",200)),601,200)),FIND("=",TRIM(MID(SUBSTITUTE(Variables!$E$56,";",REPT(" ",200)),601,200)))-1)),TRIM(TRIM(MID(SUBSTITUTE(Variables!$E$56,";",REPT(" ",200)),601,200)))))</f>
        <v/>
      </c>
      <c r="F55">
        <f>IF(Variables!$E$56="","",IF(ISNUMBER(FIND("=",TRIM(MID(SUBSTITUTE(Variables!$E$56,";",REPT(" ",200)),801,200)))),TRIM(LEFT(TRIM(MID(SUBSTITUTE(Variables!$E$56,";",REPT(" ",200)),801,200)),FIND("=",TRIM(MID(SUBSTITUTE(Variables!$E$56,";",REPT(" ",200)),801,200)))-1)),TRIM(TRIM(MID(SUBSTITUTE(Variables!$E$56,";",REPT(" ",200)),801,200)))))</f>
        <v/>
      </c>
      <c r="G55">
        <f>IF(Variables!$E$56="","",IF(ISNUMBER(FIND("=",TRIM(MID(SUBSTITUTE(Variables!$E$56,";",REPT(" ",200)),1001,200)))),TRIM(LEFT(TRIM(MID(SUBSTITUTE(Variables!$E$56,";",REPT(" ",200)),1001,200)),FIND("=",TRIM(MID(SUBSTITUTE(Variables!$E$56,";",REPT(" ",200)),1001,200)))-1)),TRIM(TRIM(MID(SUBSTITUTE(Variables!$E$56,";",REPT(" ",200)),1001,200)))))</f>
        <v/>
      </c>
      <c r="H55">
        <f>IF(Variables!$E$56="","",IF(ISNUMBER(FIND("=",TRIM(MID(SUBSTITUTE(Variables!$E$56,";",REPT(" ",200)),1201,200)))),TRIM(LEFT(TRIM(MID(SUBSTITUTE(Variables!$E$56,";",REPT(" ",200)),1201,200)),FIND("=",TRIM(MID(SUBSTITUTE(Variables!$E$56,";",REPT(" ",200)),1201,200)))-1)),TRIM(TRIM(MID(SUBSTITUTE(Variables!$E$56,";",REPT(" ",200)),1201,200)))))</f>
        <v/>
      </c>
      <c r="I55">
        <f>IF(Variables!$E$56="","",IF(ISNUMBER(FIND("=",TRIM(MID(SUBSTITUTE(Variables!$E$56,";",REPT(" ",200)),1401,200)))),TRIM(LEFT(TRIM(MID(SUBSTITUTE(Variables!$E$56,";",REPT(" ",200)),1401,200)),FIND("=",TRIM(MID(SUBSTITUTE(Variables!$E$56,";",REPT(" ",200)),1401,200)))-1)),TRIM(TRIM(MID(SUBSTITUTE(Variables!$E$56,";",REPT(" ",200)),1401,200)))))</f>
        <v/>
      </c>
      <c r="J55">
        <f>IF(Variables!$E$56="","",IF(ISNUMBER(FIND("=",TRIM(MID(SUBSTITUTE(Variables!$E$56,";",REPT(" ",200)),1601,200)))),TRIM(LEFT(TRIM(MID(SUBSTITUTE(Variables!$E$56,";",REPT(" ",200)),1601,200)),FIND("=",TRIM(MID(SUBSTITUTE(Variables!$E$56,";",REPT(" ",200)),1601,200)))-1)),TRIM(TRIM(MID(SUBSTITUTE(Variables!$E$56,";",REPT(" ",200)),1601,200)))))</f>
        <v/>
      </c>
      <c r="K55">
        <f>IF(Variables!$E$56="","",IF(ISNUMBER(FIND("=",TRIM(MID(SUBSTITUTE(Variables!$E$56,";",REPT(" ",200)),1801,200)))),TRIM(LEFT(TRIM(MID(SUBSTITUTE(Variables!$E$56,";",REPT(" ",200)),1801,200)),FIND("=",TRIM(MID(SUBSTITUTE(Variables!$E$56,";",REPT(" ",200)),1801,200)))-1)),TRIM(TRIM(MID(SUBSTITUTE(Variables!$E$56,";",REPT(" ",200)),1801,200)))))</f>
        <v/>
      </c>
      <c r="L55">
        <f>IF(Variables!$E$56="","",IF(ISNUMBER(FIND("=",TRIM(MID(SUBSTITUTE(Variables!$E$56,";",REPT(" ",200)),2001,200)))),TRIM(LEFT(TRIM(MID(SUBSTITUTE(Variables!$E$56,";",REPT(" ",200)),2001,200)),FIND("=",TRIM(MID(SUBSTITUTE(Variables!$E$56,";",REPT(" ",200)),2001,200)))-1)),TRIM(TRIM(MID(SUBSTITUTE(Variables!$E$56,";",REPT(" ",200)),2001,200)))))</f>
        <v/>
      </c>
      <c r="M55">
        <f>IF(Variables!$E$56="","",IF(ISNUMBER(FIND("=",TRIM(MID(SUBSTITUTE(Variables!$E$56,";",REPT(" ",200)),2201,200)))),TRIM(LEFT(TRIM(MID(SUBSTITUTE(Variables!$E$56,";",REPT(" ",200)),2201,200)),FIND("=",TRIM(MID(SUBSTITUTE(Variables!$E$56,";",REPT(" ",200)),2201,200)))-1)),TRIM(TRIM(MID(SUBSTITUTE(Variables!$E$56,";",REPT(" ",200)),2201,200)))))</f>
        <v/>
      </c>
      <c r="N55">
        <f>IF(Variables!$E$56="","",IF(ISNUMBER(FIND("=",TRIM(MID(SUBSTITUTE(Variables!$E$56,";",REPT(" ",200)),1,200)))),TRIM(MID(TRIM(MID(SUBSTITUTE(Variables!$E$56,";",REPT(" ",200)),1,200)),FIND("=",TRIM(MID(SUBSTITUTE(Variables!$E$56,";",REPT(" ",200)),1,200)))+1,200)),""))</f>
        <v/>
      </c>
      <c r="O55">
        <f>IF(Variables!$E$56="","",IF(ISNUMBER(FIND("=",TRIM(MID(SUBSTITUTE(Variables!$E$56,";",REPT(" ",200)),201,200)))),TRIM(MID(TRIM(MID(SUBSTITUTE(Variables!$E$56,";",REPT(" ",200)),201,200)),FIND("=",TRIM(MID(SUBSTITUTE(Variables!$E$56,";",REPT(" ",200)),201,200)))+1,200)),""))</f>
        <v/>
      </c>
      <c r="P55">
        <f>IF(Variables!$E$56="","",IF(ISNUMBER(FIND("=",TRIM(MID(SUBSTITUTE(Variables!$E$56,";",REPT(" ",200)),401,200)))),TRIM(MID(TRIM(MID(SUBSTITUTE(Variables!$E$56,";",REPT(" ",200)),401,200)),FIND("=",TRIM(MID(SUBSTITUTE(Variables!$E$56,";",REPT(" ",200)),401,200)))+1,200)),""))</f>
        <v/>
      </c>
      <c r="Q55">
        <f>IF(Variables!$E$56="","",IF(ISNUMBER(FIND("=",TRIM(MID(SUBSTITUTE(Variables!$E$56,";",REPT(" ",200)),601,200)))),TRIM(MID(TRIM(MID(SUBSTITUTE(Variables!$E$56,";",REPT(" ",200)),601,200)),FIND("=",TRIM(MID(SUBSTITUTE(Variables!$E$56,";",REPT(" ",200)),601,200)))+1,200)),""))</f>
        <v/>
      </c>
      <c r="R55">
        <f>IF(Variables!$E$56="","",IF(ISNUMBER(FIND("=",TRIM(MID(SUBSTITUTE(Variables!$E$56,";",REPT(" ",200)),801,200)))),TRIM(MID(TRIM(MID(SUBSTITUTE(Variables!$E$56,";",REPT(" ",200)),801,200)),FIND("=",TRIM(MID(SUBSTITUTE(Variables!$E$56,";",REPT(" ",200)),801,200)))+1,200)),""))</f>
        <v/>
      </c>
      <c r="S55">
        <f>IF(Variables!$E$56="","",IF(ISNUMBER(FIND("=",TRIM(MID(SUBSTITUTE(Variables!$E$56,";",REPT(" ",200)),1001,200)))),TRIM(MID(TRIM(MID(SUBSTITUTE(Variables!$E$56,";",REPT(" ",200)),1001,200)),FIND("=",TRIM(MID(SUBSTITUTE(Variables!$E$56,";",REPT(" ",200)),1001,200)))+1,200)),""))</f>
        <v/>
      </c>
      <c r="T55">
        <f>IF(Variables!$E$56="","",IF(ISNUMBER(FIND("=",TRIM(MID(SUBSTITUTE(Variables!$E$56,";",REPT(" ",200)),1201,200)))),TRIM(MID(TRIM(MID(SUBSTITUTE(Variables!$E$56,";",REPT(" ",200)),1201,200)),FIND("=",TRIM(MID(SUBSTITUTE(Variables!$E$56,";",REPT(" ",200)),1201,200)))+1,200)),""))</f>
        <v/>
      </c>
      <c r="U55">
        <f>IF(Variables!$E$56="","",IF(ISNUMBER(FIND("=",TRIM(MID(SUBSTITUTE(Variables!$E$56,";",REPT(" ",200)),1401,200)))),TRIM(MID(TRIM(MID(SUBSTITUTE(Variables!$E$56,";",REPT(" ",200)),1401,200)),FIND("=",TRIM(MID(SUBSTITUTE(Variables!$E$56,";",REPT(" ",200)),1401,200)))+1,200)),""))</f>
        <v/>
      </c>
      <c r="V55">
        <f>IF(Variables!$E$56="","",IF(ISNUMBER(FIND("=",TRIM(MID(SUBSTITUTE(Variables!$E$56,";",REPT(" ",200)),1601,200)))),TRIM(MID(TRIM(MID(SUBSTITUTE(Variables!$E$56,";",REPT(" ",200)),1601,200)),FIND("=",TRIM(MID(SUBSTITUTE(Variables!$E$56,";",REPT(" ",200)),1601,200)))+1,200)),""))</f>
        <v/>
      </c>
      <c r="W55">
        <f>IF(Variables!$E$56="","",IF(ISNUMBER(FIND("=",TRIM(MID(SUBSTITUTE(Variables!$E$56,";",REPT(" ",200)),1801,200)))),TRIM(MID(TRIM(MID(SUBSTITUTE(Variables!$E$56,";",REPT(" ",200)),1801,200)),FIND("=",TRIM(MID(SUBSTITUTE(Variables!$E$56,";",REPT(" ",200)),1801,200)))+1,200)),""))</f>
        <v/>
      </c>
      <c r="X55">
        <f>IF(Variables!$E$56="","",IF(ISNUMBER(FIND("=",TRIM(MID(SUBSTITUTE(Variables!$E$56,";",REPT(" ",200)),2001,200)))),TRIM(MID(TRIM(MID(SUBSTITUTE(Variables!$E$56,";",REPT(" ",200)),2001,200)),FIND("=",TRIM(MID(SUBSTITUTE(Variables!$E$56,";",REPT(" ",200)),2001,200)))+1,200)),""))</f>
        <v/>
      </c>
      <c r="Y55">
        <f>IF(Variables!$E$56="","",IF(ISNUMBER(FIND("=",TRIM(MID(SUBSTITUTE(Variables!$E$56,";",REPT(" ",200)),2201,200)))),TRIM(MID(TRIM(MID(SUBSTITUTE(Variables!$E$56,";",REPT(" ",200)),2201,200)),FIND("=",TRIM(MID(SUBSTITUTE(Variables!$E$56,";",REPT(" ",200)),2201,200)))+1,200)),""))</f>
        <v/>
      </c>
      <c r="Z55">
        <f>--AND(B55&lt;&gt;"",N55&lt;&gt;"")+--AND(C55&lt;&gt;"",O55&lt;&gt;"")+--AND(D55&lt;&gt;"",P55&lt;&gt;"")+--AND(E55&lt;&gt;"",Q55&lt;&gt;"")+--AND(F55&lt;&gt;"",R55&lt;&gt;"")+--AND(G55&lt;&gt;"",S55&lt;&gt;"")+--AND(H55&lt;&gt;"",T55&lt;&gt;"")+--AND(I55&lt;&gt;"",U55&lt;&gt;"")+--AND(J55&lt;&gt;"",V55&lt;&gt;"")+--AND(K55&lt;&gt;"",W55&lt;&gt;"")+--AND(L55&lt;&gt;"",X55&lt;&gt;"")+--AND(M55&lt;&gt;"",Y55&lt;&gt;"")</f>
        <v>0.0</v>
      </c>
      <c r="AA55">
        <f>AT55</f>
        <v/>
      </c>
      <c r="AB55">
        <f>BF55</f>
        <v/>
      </c>
      <c r="AC55">
        <f>IF(Variables!$F$56="","",IF(ISNUMBER(FIND("=",TRIM(MID(SUBSTITUTE(Variables!$F$56,";",REPT(" ",200)),1,200)))),TRIM(LEFT(TRIM(MID(SUBSTITUTE(Variables!$F$56,";",REPT(" ",200)),1,200)),FIND("=",TRIM(MID(SUBSTITUTE(Variables!$F$56,";",REPT(" ",200)),1,200)))-1)),TRIM(TRIM(MID(SUBSTITUTE(Variables!$F$56,";",REPT(" ",200)),1,200)))))</f>
        <v/>
      </c>
      <c r="AD55">
        <f>IF(Variables!$F$56="","",IF(ISNUMBER(FIND("=",TRIM(MID(SUBSTITUTE(Variables!$F$56,";",REPT(" ",200)),201,200)))),TRIM(LEFT(TRIM(MID(SUBSTITUTE(Variables!$F$56,";",REPT(" ",200)),201,200)),FIND("=",TRIM(MID(SUBSTITUTE(Variables!$F$56,";",REPT(" ",200)),201,200)))-1)),TRIM(TRIM(MID(SUBSTITUTE(Variables!$F$56,";",REPT(" ",200)),201,200)))))</f>
        <v/>
      </c>
      <c r="AE55">
        <f>IF(Variables!$F$56="","",IF(ISNUMBER(FIND("=",TRIM(MID(SUBSTITUTE(Variables!$F$56,";",REPT(" ",200)),401,200)))),TRIM(LEFT(TRIM(MID(SUBSTITUTE(Variables!$F$56,";",REPT(" ",200)),401,200)),FIND("=",TRIM(MID(SUBSTITUTE(Variables!$F$56,";",REPT(" ",200)),401,200)))-1)),TRIM(TRIM(MID(SUBSTITUTE(Variables!$F$56,";",REPT(" ",200)),401,200)))))</f>
        <v/>
      </c>
      <c r="AF55">
        <f>IF(Variables!$F$56="","",IF(ISNUMBER(FIND("=",TRIM(MID(SUBSTITUTE(Variables!$F$56,";",REPT(" ",200)),601,200)))),TRIM(LEFT(TRIM(MID(SUBSTITUTE(Variables!$F$56,";",REPT(" ",200)),601,200)),FIND("=",TRIM(MID(SUBSTITUTE(Variables!$F$56,";",REPT(" ",200)),601,200)))-1)),TRIM(TRIM(MID(SUBSTITUTE(Variables!$F$56,";",REPT(" ",200)),601,200)))))</f>
        <v/>
      </c>
      <c r="AG55">
        <f>""&amp;IF(AC55="","",IF(""="","",", ")&amp;AC55)&amp;IF(AD55="","",IF(""&amp;IF(AC55="","",IF(""="","",", ")&amp;AC55)="","",", ")&amp;AD55)&amp;IF(AE55="","",IF(""&amp;IF(AC55="","",IF(""="","",", ")&amp;AC55)&amp;IF(AD55="","",IF(""&amp;IF(AC55="","",IF(""="","",", ")&amp;AC55)="","",", ")&amp;AD55)="","",", ")&amp;AE55)&amp;IF(AF55="","",IF(""&amp;IF(AC55="","",IF(""="","",", ")&amp;AC55)&amp;IF(AD55="","",IF(""&amp;IF(AC55="","",IF(""="","",", ")&amp;AC55)="","",", ")&amp;AD55)&amp;IF(AE55="","",IF(""&amp;IF(AC55="","",IF(""="","",", ")&amp;AC55)&amp;IF(AD55="","",IF(""&amp;IF(AC55="","",IF(""="","",", ")&amp;AC55)="","",", ")&amp;AD55)="","",", ")&amp;AE55)="","",", ")&amp;AF55)</f>
        <v/>
      </c>
      <c r="AH55">
        <f>""&amp;IF(AC55="","",IF(""="","",", ")&amp;AC55)&amp;IF(AD55="","",IF(""&amp;IF(AC55="","",IF(""="","",", ")&amp;AC55)="","",", ")&amp;AD55)&amp;IF(AE55="","",IF(""&amp;IF(AC55="","",IF(""="","",", ")&amp;AC55)&amp;IF(AD55="","",IF(""&amp;IF(AC55="","",IF(""="","",", ")&amp;AC55)="","",", ")&amp;AD55)="","",", ")&amp;AE55)&amp;IF(AF55="","",IF(""&amp;IF(AC55="","",IF(""="","",", ")&amp;AC55)&amp;IF(AD55="","",IF(""&amp;IF(AC55="","",IF(""="","",", ")&amp;AC55)="","",", ")&amp;AD55)&amp;IF(AE55="","",IF(""&amp;IF(AC55="","",IF(""="","",", ")&amp;AC55)&amp;IF(AD55="","",IF(""&amp;IF(AC55="","",IF(""="","",", ")&amp;AC55)="","",", ")&amp;AD55)="","",", ")&amp;AE55)="","",", ")&amp;AF55)</f>
        <v/>
      </c>
      <c r="AI55">
        <f>IF(AND(B55&lt;&gt;"",N55&lt;&gt;""),""&amp;IF(""="","",", ")&amp;CHAR(34)&amp;SUBSTITUTE(N55,CHAR(34),"\"&amp;CHAR(34))&amp;CHAR(34)&amp;" = "&amp;B55,"")</f>
        <v/>
      </c>
      <c r="AJ55">
        <f>IF(AND(C55&lt;&gt;"",O55&lt;&gt;""),AI55&amp;IF(AI55="","",", ")&amp;CHAR(34)&amp;SUBSTITUTE(O55,CHAR(34),"\"&amp;CHAR(34))&amp;CHAR(34)&amp;" = "&amp;C55,AI55)</f>
        <v/>
      </c>
      <c r="AK55">
        <f>IF(AND(D55&lt;&gt;"",P55&lt;&gt;""),AJ55&amp;IF(AJ55="","",", ")&amp;CHAR(34)&amp;SUBSTITUTE(P55,CHAR(34),"\"&amp;CHAR(34))&amp;CHAR(34)&amp;" = "&amp;D55,AJ55)</f>
        <v/>
      </c>
      <c r="AL55">
        <f>IF(AND(E55&lt;&gt;"",Q55&lt;&gt;""),AK55&amp;IF(AK55="","",", ")&amp;CHAR(34)&amp;SUBSTITUTE(Q55,CHAR(34),"\"&amp;CHAR(34))&amp;CHAR(34)&amp;" = "&amp;E55,AK55)</f>
        <v/>
      </c>
      <c r="AM55">
        <f>IF(AND(F55&lt;&gt;"",R55&lt;&gt;""),AL55&amp;IF(AL55="","",", ")&amp;CHAR(34)&amp;SUBSTITUTE(R55,CHAR(34),"\"&amp;CHAR(34))&amp;CHAR(34)&amp;" = "&amp;F55,AL55)</f>
        <v/>
      </c>
      <c r="AN55">
        <f>IF(AND(G55&lt;&gt;"",S55&lt;&gt;""),AM55&amp;IF(AM55="","",", ")&amp;CHAR(34)&amp;SUBSTITUTE(S55,CHAR(34),"\"&amp;CHAR(34))&amp;CHAR(34)&amp;" = "&amp;G55,AM55)</f>
        <v/>
      </c>
      <c r="AO55">
        <f>IF(AND(H55&lt;&gt;"",T55&lt;&gt;""),AN55&amp;IF(AN55="","",", ")&amp;CHAR(34)&amp;SUBSTITUTE(T55,CHAR(34),"\"&amp;CHAR(34))&amp;CHAR(34)&amp;" = "&amp;H55,AN55)</f>
        <v/>
      </c>
      <c r="AP55">
        <f>IF(AND(I55&lt;&gt;"",U55&lt;&gt;""),AO55&amp;IF(AO55="","",", ")&amp;CHAR(34)&amp;SUBSTITUTE(U55,CHAR(34),"\"&amp;CHAR(34))&amp;CHAR(34)&amp;" = "&amp;I55,AO55)</f>
        <v/>
      </c>
      <c r="AQ55">
        <f>IF(AND(J55&lt;&gt;"",V55&lt;&gt;""),AP55&amp;IF(AP55="","",", ")&amp;CHAR(34)&amp;SUBSTITUTE(V55,CHAR(34),"\"&amp;CHAR(34))&amp;CHAR(34)&amp;" = "&amp;J55,AP55)</f>
        <v/>
      </c>
      <c r="AR55">
        <f>IF(AND(K55&lt;&gt;"",W55&lt;&gt;""),AQ55&amp;IF(AQ55="","",", ")&amp;CHAR(34)&amp;SUBSTITUTE(W55,CHAR(34),"\"&amp;CHAR(34))&amp;CHAR(34)&amp;" = "&amp;K55,AQ55)</f>
        <v/>
      </c>
      <c r="AS55">
        <f>IF(AND(L55&lt;&gt;"",X55&lt;&gt;""),AR55&amp;IF(AR55="","",", ")&amp;CHAR(34)&amp;SUBSTITUTE(X55,CHAR(34),"\"&amp;CHAR(34))&amp;CHAR(34)&amp;" = "&amp;L55,AR55)</f>
        <v/>
      </c>
      <c r="AT55">
        <f>IF(AND(M55&lt;&gt;"",Y55&lt;&gt;""),AS55&amp;IF(AS55="","",", ")&amp;CHAR(34)&amp;SUBSTITUTE(Y55,CHAR(34),"\"&amp;CHAR(34))&amp;CHAR(34)&amp;" = "&amp;M55,AS55)</f>
        <v/>
      </c>
      <c r="AU55">
        <f>IF(AND(B55&lt;&gt;"",N55&lt;&gt;""),""&amp;IF(""="",""," ")&amp;B55&amp;" "&amp;CHAR(34)&amp;SUBSTITUTE(N55,CHAR(34),CHAR(34)&amp;CHAR(34))&amp;CHAR(34),"")</f>
        <v/>
      </c>
      <c r="AV55">
        <f>IF(AND(C55&lt;&gt;"",O55&lt;&gt;""),AU55&amp;IF(AU55="",""," ")&amp;C55&amp;" "&amp;CHAR(34)&amp;SUBSTITUTE(O55,CHAR(34),CHAR(34)&amp;CHAR(34))&amp;CHAR(34),AU55)</f>
        <v/>
      </c>
      <c r="AW55">
        <f>IF(AND(D55&lt;&gt;"",P55&lt;&gt;""),AV55&amp;IF(AV55="",""," ")&amp;D55&amp;" "&amp;CHAR(34)&amp;SUBSTITUTE(P55,CHAR(34),CHAR(34)&amp;CHAR(34))&amp;CHAR(34),AV55)</f>
        <v/>
      </c>
      <c r="AX55">
        <f>IF(AND(E55&lt;&gt;"",Q55&lt;&gt;""),AW55&amp;IF(AW55="",""," ")&amp;E55&amp;" "&amp;CHAR(34)&amp;SUBSTITUTE(Q55,CHAR(34),CHAR(34)&amp;CHAR(34))&amp;CHAR(34),AW55)</f>
        <v/>
      </c>
      <c r="AY55">
        <f>IF(AND(F55&lt;&gt;"",R55&lt;&gt;""),AX55&amp;IF(AX55="",""," ")&amp;F55&amp;" "&amp;CHAR(34)&amp;SUBSTITUTE(R55,CHAR(34),CHAR(34)&amp;CHAR(34))&amp;CHAR(34),AX55)</f>
        <v/>
      </c>
      <c r="AZ55">
        <f>IF(AND(G55&lt;&gt;"",S55&lt;&gt;""),AY55&amp;IF(AY55="",""," ")&amp;G55&amp;" "&amp;CHAR(34)&amp;SUBSTITUTE(S55,CHAR(34),CHAR(34)&amp;CHAR(34))&amp;CHAR(34),AY55)</f>
        <v/>
      </c>
      <c r="BA55">
        <f>IF(AND(H55&lt;&gt;"",T55&lt;&gt;""),AZ55&amp;IF(AZ55="",""," ")&amp;H55&amp;" "&amp;CHAR(34)&amp;SUBSTITUTE(T55,CHAR(34),CHAR(34)&amp;CHAR(34))&amp;CHAR(34),AZ55)</f>
        <v/>
      </c>
      <c r="BB55">
        <f>IF(AND(I55&lt;&gt;"",U55&lt;&gt;""),BA55&amp;IF(BA55="",""," ")&amp;I55&amp;" "&amp;CHAR(34)&amp;SUBSTITUTE(U55,CHAR(34),CHAR(34)&amp;CHAR(34))&amp;CHAR(34),BA55)</f>
        <v/>
      </c>
      <c r="BC55">
        <f>IF(AND(J55&lt;&gt;"",V55&lt;&gt;""),BB55&amp;IF(BB55="",""," ")&amp;J55&amp;" "&amp;CHAR(34)&amp;SUBSTITUTE(V55,CHAR(34),CHAR(34)&amp;CHAR(34))&amp;CHAR(34),BB55)</f>
        <v/>
      </c>
      <c r="BD55">
        <f>IF(AND(K55&lt;&gt;"",W55&lt;&gt;""),BC55&amp;IF(BC55="",""," ")&amp;K55&amp;" "&amp;CHAR(34)&amp;SUBSTITUTE(W55,CHAR(34),CHAR(34)&amp;CHAR(34))&amp;CHAR(34),BC55)</f>
        <v/>
      </c>
      <c r="BE55">
        <f>IF(AND(L55&lt;&gt;"",X55&lt;&gt;""),BD55&amp;IF(BD55="",""," ")&amp;L55&amp;" "&amp;CHAR(34)&amp;SUBSTITUTE(X55,CHAR(34),CHAR(34)&amp;CHAR(34))&amp;CHAR(34),BD55)</f>
        <v/>
      </c>
      <c r="BF55">
        <f>IF(AND(M55&lt;&gt;"",Y55&lt;&gt;""),BE55&amp;IF(BE55="",""," ")&amp;M55&amp;" "&amp;CHAR(34)&amp;SUBSTITUTE(Y55,CHAR(34),CHAR(34)&amp;CHAR(34))&amp;CHAR(34),BE55)</f>
        <v/>
      </c>
    </row>
    <row r="56" spans="1:58">
      <c r="A56">
        <f>IF(Variables!$A$57="","",Variables!$A$57)</f>
        <v/>
      </c>
      <c r="B56">
        <f>IF(Variables!$E$57="","",IF(ISNUMBER(FIND("=",TRIM(MID(SUBSTITUTE(Variables!$E$57,";",REPT(" ",200)),1,200)))),TRIM(LEFT(TRIM(MID(SUBSTITUTE(Variables!$E$57,";",REPT(" ",200)),1,200)),FIND("=",TRIM(MID(SUBSTITUTE(Variables!$E$57,";",REPT(" ",200)),1,200)))-1)),TRIM(TRIM(MID(SUBSTITUTE(Variables!$E$57,";",REPT(" ",200)),1,200)))))</f>
        <v/>
      </c>
      <c r="C56">
        <f>IF(Variables!$E$57="","",IF(ISNUMBER(FIND("=",TRIM(MID(SUBSTITUTE(Variables!$E$57,";",REPT(" ",200)),201,200)))),TRIM(LEFT(TRIM(MID(SUBSTITUTE(Variables!$E$57,";",REPT(" ",200)),201,200)),FIND("=",TRIM(MID(SUBSTITUTE(Variables!$E$57,";",REPT(" ",200)),201,200)))-1)),TRIM(TRIM(MID(SUBSTITUTE(Variables!$E$57,";",REPT(" ",200)),201,200)))))</f>
        <v/>
      </c>
      <c r="D56">
        <f>IF(Variables!$E$57="","",IF(ISNUMBER(FIND("=",TRIM(MID(SUBSTITUTE(Variables!$E$57,";",REPT(" ",200)),401,200)))),TRIM(LEFT(TRIM(MID(SUBSTITUTE(Variables!$E$57,";",REPT(" ",200)),401,200)),FIND("=",TRIM(MID(SUBSTITUTE(Variables!$E$57,";",REPT(" ",200)),401,200)))-1)),TRIM(TRIM(MID(SUBSTITUTE(Variables!$E$57,";",REPT(" ",200)),401,200)))))</f>
        <v/>
      </c>
      <c r="E56">
        <f>IF(Variables!$E$57="","",IF(ISNUMBER(FIND("=",TRIM(MID(SUBSTITUTE(Variables!$E$57,";",REPT(" ",200)),601,200)))),TRIM(LEFT(TRIM(MID(SUBSTITUTE(Variables!$E$57,";",REPT(" ",200)),601,200)),FIND("=",TRIM(MID(SUBSTITUTE(Variables!$E$57,";",REPT(" ",200)),601,200)))-1)),TRIM(TRIM(MID(SUBSTITUTE(Variables!$E$57,";",REPT(" ",200)),601,200)))))</f>
        <v/>
      </c>
      <c r="F56">
        <f>IF(Variables!$E$57="","",IF(ISNUMBER(FIND("=",TRIM(MID(SUBSTITUTE(Variables!$E$57,";",REPT(" ",200)),801,200)))),TRIM(LEFT(TRIM(MID(SUBSTITUTE(Variables!$E$57,";",REPT(" ",200)),801,200)),FIND("=",TRIM(MID(SUBSTITUTE(Variables!$E$57,";",REPT(" ",200)),801,200)))-1)),TRIM(TRIM(MID(SUBSTITUTE(Variables!$E$57,";",REPT(" ",200)),801,200)))))</f>
        <v/>
      </c>
      <c r="G56">
        <f>IF(Variables!$E$57="","",IF(ISNUMBER(FIND("=",TRIM(MID(SUBSTITUTE(Variables!$E$57,";",REPT(" ",200)),1001,200)))),TRIM(LEFT(TRIM(MID(SUBSTITUTE(Variables!$E$57,";",REPT(" ",200)),1001,200)),FIND("=",TRIM(MID(SUBSTITUTE(Variables!$E$57,";",REPT(" ",200)),1001,200)))-1)),TRIM(TRIM(MID(SUBSTITUTE(Variables!$E$57,";",REPT(" ",200)),1001,200)))))</f>
        <v/>
      </c>
      <c r="H56">
        <f>IF(Variables!$E$57="","",IF(ISNUMBER(FIND("=",TRIM(MID(SUBSTITUTE(Variables!$E$57,";",REPT(" ",200)),1201,200)))),TRIM(LEFT(TRIM(MID(SUBSTITUTE(Variables!$E$57,";",REPT(" ",200)),1201,200)),FIND("=",TRIM(MID(SUBSTITUTE(Variables!$E$57,";",REPT(" ",200)),1201,200)))-1)),TRIM(TRIM(MID(SUBSTITUTE(Variables!$E$57,";",REPT(" ",200)),1201,200)))))</f>
        <v/>
      </c>
      <c r="I56">
        <f>IF(Variables!$E$57="","",IF(ISNUMBER(FIND("=",TRIM(MID(SUBSTITUTE(Variables!$E$57,";",REPT(" ",200)),1401,200)))),TRIM(LEFT(TRIM(MID(SUBSTITUTE(Variables!$E$57,";",REPT(" ",200)),1401,200)),FIND("=",TRIM(MID(SUBSTITUTE(Variables!$E$57,";",REPT(" ",200)),1401,200)))-1)),TRIM(TRIM(MID(SUBSTITUTE(Variables!$E$57,";",REPT(" ",200)),1401,200)))))</f>
        <v/>
      </c>
      <c r="J56">
        <f>IF(Variables!$E$57="","",IF(ISNUMBER(FIND("=",TRIM(MID(SUBSTITUTE(Variables!$E$57,";",REPT(" ",200)),1601,200)))),TRIM(LEFT(TRIM(MID(SUBSTITUTE(Variables!$E$57,";",REPT(" ",200)),1601,200)),FIND("=",TRIM(MID(SUBSTITUTE(Variables!$E$57,";",REPT(" ",200)),1601,200)))-1)),TRIM(TRIM(MID(SUBSTITUTE(Variables!$E$57,";",REPT(" ",200)),1601,200)))))</f>
        <v/>
      </c>
      <c r="K56">
        <f>IF(Variables!$E$57="","",IF(ISNUMBER(FIND("=",TRIM(MID(SUBSTITUTE(Variables!$E$57,";",REPT(" ",200)),1801,200)))),TRIM(LEFT(TRIM(MID(SUBSTITUTE(Variables!$E$57,";",REPT(" ",200)),1801,200)),FIND("=",TRIM(MID(SUBSTITUTE(Variables!$E$57,";",REPT(" ",200)),1801,200)))-1)),TRIM(TRIM(MID(SUBSTITUTE(Variables!$E$57,";",REPT(" ",200)),1801,200)))))</f>
        <v/>
      </c>
      <c r="L56">
        <f>IF(Variables!$E$57="","",IF(ISNUMBER(FIND("=",TRIM(MID(SUBSTITUTE(Variables!$E$57,";",REPT(" ",200)),2001,200)))),TRIM(LEFT(TRIM(MID(SUBSTITUTE(Variables!$E$57,";",REPT(" ",200)),2001,200)),FIND("=",TRIM(MID(SUBSTITUTE(Variables!$E$57,";",REPT(" ",200)),2001,200)))-1)),TRIM(TRIM(MID(SUBSTITUTE(Variables!$E$57,";",REPT(" ",200)),2001,200)))))</f>
        <v/>
      </c>
      <c r="M56">
        <f>IF(Variables!$E$57="","",IF(ISNUMBER(FIND("=",TRIM(MID(SUBSTITUTE(Variables!$E$57,";",REPT(" ",200)),2201,200)))),TRIM(LEFT(TRIM(MID(SUBSTITUTE(Variables!$E$57,";",REPT(" ",200)),2201,200)),FIND("=",TRIM(MID(SUBSTITUTE(Variables!$E$57,";",REPT(" ",200)),2201,200)))-1)),TRIM(TRIM(MID(SUBSTITUTE(Variables!$E$57,";",REPT(" ",200)),2201,200)))))</f>
        <v/>
      </c>
      <c r="N56">
        <f>IF(Variables!$E$57="","",IF(ISNUMBER(FIND("=",TRIM(MID(SUBSTITUTE(Variables!$E$57,";",REPT(" ",200)),1,200)))),TRIM(MID(TRIM(MID(SUBSTITUTE(Variables!$E$57,";",REPT(" ",200)),1,200)),FIND("=",TRIM(MID(SUBSTITUTE(Variables!$E$57,";",REPT(" ",200)),1,200)))+1,200)),""))</f>
        <v/>
      </c>
      <c r="O56">
        <f>IF(Variables!$E$57="","",IF(ISNUMBER(FIND("=",TRIM(MID(SUBSTITUTE(Variables!$E$57,";",REPT(" ",200)),201,200)))),TRIM(MID(TRIM(MID(SUBSTITUTE(Variables!$E$57,";",REPT(" ",200)),201,200)),FIND("=",TRIM(MID(SUBSTITUTE(Variables!$E$57,";",REPT(" ",200)),201,200)))+1,200)),""))</f>
        <v/>
      </c>
      <c r="P56">
        <f>IF(Variables!$E$57="","",IF(ISNUMBER(FIND("=",TRIM(MID(SUBSTITUTE(Variables!$E$57,";",REPT(" ",200)),401,200)))),TRIM(MID(TRIM(MID(SUBSTITUTE(Variables!$E$57,";",REPT(" ",200)),401,200)),FIND("=",TRIM(MID(SUBSTITUTE(Variables!$E$57,";",REPT(" ",200)),401,200)))+1,200)),""))</f>
        <v/>
      </c>
      <c r="Q56">
        <f>IF(Variables!$E$57="","",IF(ISNUMBER(FIND("=",TRIM(MID(SUBSTITUTE(Variables!$E$57,";",REPT(" ",200)),601,200)))),TRIM(MID(TRIM(MID(SUBSTITUTE(Variables!$E$57,";",REPT(" ",200)),601,200)),FIND("=",TRIM(MID(SUBSTITUTE(Variables!$E$57,";",REPT(" ",200)),601,200)))+1,200)),""))</f>
        <v/>
      </c>
      <c r="R56">
        <f>IF(Variables!$E$57="","",IF(ISNUMBER(FIND("=",TRIM(MID(SUBSTITUTE(Variables!$E$57,";",REPT(" ",200)),801,200)))),TRIM(MID(TRIM(MID(SUBSTITUTE(Variables!$E$57,";",REPT(" ",200)),801,200)),FIND("=",TRIM(MID(SUBSTITUTE(Variables!$E$57,";",REPT(" ",200)),801,200)))+1,200)),""))</f>
        <v/>
      </c>
      <c r="S56">
        <f>IF(Variables!$E$57="","",IF(ISNUMBER(FIND("=",TRIM(MID(SUBSTITUTE(Variables!$E$57,";",REPT(" ",200)),1001,200)))),TRIM(MID(TRIM(MID(SUBSTITUTE(Variables!$E$57,";",REPT(" ",200)),1001,200)),FIND("=",TRIM(MID(SUBSTITUTE(Variables!$E$57,";",REPT(" ",200)),1001,200)))+1,200)),""))</f>
        <v/>
      </c>
      <c r="T56">
        <f>IF(Variables!$E$57="","",IF(ISNUMBER(FIND("=",TRIM(MID(SUBSTITUTE(Variables!$E$57,";",REPT(" ",200)),1201,200)))),TRIM(MID(TRIM(MID(SUBSTITUTE(Variables!$E$57,";",REPT(" ",200)),1201,200)),FIND("=",TRIM(MID(SUBSTITUTE(Variables!$E$57,";",REPT(" ",200)),1201,200)))+1,200)),""))</f>
        <v/>
      </c>
      <c r="U56">
        <f>IF(Variables!$E$57="","",IF(ISNUMBER(FIND("=",TRIM(MID(SUBSTITUTE(Variables!$E$57,";",REPT(" ",200)),1401,200)))),TRIM(MID(TRIM(MID(SUBSTITUTE(Variables!$E$57,";",REPT(" ",200)),1401,200)),FIND("=",TRIM(MID(SUBSTITUTE(Variables!$E$57,";",REPT(" ",200)),1401,200)))+1,200)),""))</f>
        <v/>
      </c>
      <c r="V56">
        <f>IF(Variables!$E$57="","",IF(ISNUMBER(FIND("=",TRIM(MID(SUBSTITUTE(Variables!$E$57,";",REPT(" ",200)),1601,200)))),TRIM(MID(TRIM(MID(SUBSTITUTE(Variables!$E$57,";",REPT(" ",200)),1601,200)),FIND("=",TRIM(MID(SUBSTITUTE(Variables!$E$57,";",REPT(" ",200)),1601,200)))+1,200)),""))</f>
        <v/>
      </c>
      <c r="W56">
        <f>IF(Variables!$E$57="","",IF(ISNUMBER(FIND("=",TRIM(MID(SUBSTITUTE(Variables!$E$57,";",REPT(" ",200)),1801,200)))),TRIM(MID(TRIM(MID(SUBSTITUTE(Variables!$E$57,";",REPT(" ",200)),1801,200)),FIND("=",TRIM(MID(SUBSTITUTE(Variables!$E$57,";",REPT(" ",200)),1801,200)))+1,200)),""))</f>
        <v/>
      </c>
      <c r="X56">
        <f>IF(Variables!$E$57="","",IF(ISNUMBER(FIND("=",TRIM(MID(SUBSTITUTE(Variables!$E$57,";",REPT(" ",200)),2001,200)))),TRIM(MID(TRIM(MID(SUBSTITUTE(Variables!$E$57,";",REPT(" ",200)),2001,200)),FIND("=",TRIM(MID(SUBSTITUTE(Variables!$E$57,";",REPT(" ",200)),2001,200)))+1,200)),""))</f>
        <v/>
      </c>
      <c r="Y56">
        <f>IF(Variables!$E$57="","",IF(ISNUMBER(FIND("=",TRIM(MID(SUBSTITUTE(Variables!$E$57,";",REPT(" ",200)),2201,200)))),TRIM(MID(TRIM(MID(SUBSTITUTE(Variables!$E$57,";",REPT(" ",200)),2201,200)),FIND("=",TRIM(MID(SUBSTITUTE(Variables!$E$57,";",REPT(" ",200)),2201,200)))+1,200)),""))</f>
        <v/>
      </c>
      <c r="Z56">
        <f>--AND(B56&lt;&gt;"",N56&lt;&gt;"")+--AND(C56&lt;&gt;"",O56&lt;&gt;"")+--AND(D56&lt;&gt;"",P56&lt;&gt;"")+--AND(E56&lt;&gt;"",Q56&lt;&gt;"")+--AND(F56&lt;&gt;"",R56&lt;&gt;"")+--AND(G56&lt;&gt;"",S56&lt;&gt;"")+--AND(H56&lt;&gt;"",T56&lt;&gt;"")+--AND(I56&lt;&gt;"",U56&lt;&gt;"")+--AND(J56&lt;&gt;"",V56&lt;&gt;"")+--AND(K56&lt;&gt;"",W56&lt;&gt;"")+--AND(L56&lt;&gt;"",X56&lt;&gt;"")+--AND(M56&lt;&gt;"",Y56&lt;&gt;"")</f>
        <v>0.0</v>
      </c>
      <c r="AA56">
        <f>AT56</f>
        <v/>
      </c>
      <c r="AB56">
        <f>BF56</f>
        <v/>
      </c>
      <c r="AC56">
        <f>IF(Variables!$F$57="","",IF(ISNUMBER(FIND("=",TRIM(MID(SUBSTITUTE(Variables!$F$57,";",REPT(" ",200)),1,200)))),TRIM(LEFT(TRIM(MID(SUBSTITUTE(Variables!$F$57,";",REPT(" ",200)),1,200)),FIND("=",TRIM(MID(SUBSTITUTE(Variables!$F$57,";",REPT(" ",200)),1,200)))-1)),TRIM(TRIM(MID(SUBSTITUTE(Variables!$F$57,";",REPT(" ",200)),1,200)))))</f>
        <v/>
      </c>
      <c r="AD56">
        <f>IF(Variables!$F$57="","",IF(ISNUMBER(FIND("=",TRIM(MID(SUBSTITUTE(Variables!$F$57,";",REPT(" ",200)),201,200)))),TRIM(LEFT(TRIM(MID(SUBSTITUTE(Variables!$F$57,";",REPT(" ",200)),201,200)),FIND("=",TRIM(MID(SUBSTITUTE(Variables!$F$57,";",REPT(" ",200)),201,200)))-1)),TRIM(TRIM(MID(SUBSTITUTE(Variables!$F$57,";",REPT(" ",200)),201,200)))))</f>
        <v/>
      </c>
      <c r="AE56">
        <f>IF(Variables!$F$57="","",IF(ISNUMBER(FIND("=",TRIM(MID(SUBSTITUTE(Variables!$F$57,";",REPT(" ",200)),401,200)))),TRIM(LEFT(TRIM(MID(SUBSTITUTE(Variables!$F$57,";",REPT(" ",200)),401,200)),FIND("=",TRIM(MID(SUBSTITUTE(Variables!$F$57,";",REPT(" ",200)),401,200)))-1)),TRIM(TRIM(MID(SUBSTITUTE(Variables!$F$57,";",REPT(" ",200)),401,200)))))</f>
        <v/>
      </c>
      <c r="AF56">
        <f>IF(Variables!$F$57="","",IF(ISNUMBER(FIND("=",TRIM(MID(SUBSTITUTE(Variables!$F$57,";",REPT(" ",200)),601,200)))),TRIM(LEFT(TRIM(MID(SUBSTITUTE(Variables!$F$57,";",REPT(" ",200)),601,200)),FIND("=",TRIM(MID(SUBSTITUTE(Variables!$F$57,";",REPT(" ",200)),601,200)))-1)),TRIM(TRIM(MID(SUBSTITUTE(Variables!$F$57,";",REPT(" ",200)),601,200)))))</f>
        <v/>
      </c>
      <c r="AG56">
        <f>""&amp;IF(AC56="","",IF(""="","",", ")&amp;AC56)&amp;IF(AD56="","",IF(""&amp;IF(AC56="","",IF(""="","",", ")&amp;AC56)="","",", ")&amp;AD56)&amp;IF(AE56="","",IF(""&amp;IF(AC56="","",IF(""="","",", ")&amp;AC56)&amp;IF(AD56="","",IF(""&amp;IF(AC56="","",IF(""="","",", ")&amp;AC56)="","",", ")&amp;AD56)="","",", ")&amp;AE56)&amp;IF(AF56="","",IF(""&amp;IF(AC56="","",IF(""="","",", ")&amp;AC56)&amp;IF(AD56="","",IF(""&amp;IF(AC56="","",IF(""="","",", ")&amp;AC56)="","",", ")&amp;AD56)&amp;IF(AE56="","",IF(""&amp;IF(AC56="","",IF(""="","",", ")&amp;AC56)&amp;IF(AD56="","",IF(""&amp;IF(AC56="","",IF(""="","",", ")&amp;AC56)="","",", ")&amp;AD56)="","",", ")&amp;AE56)="","",", ")&amp;AF56)</f>
        <v/>
      </c>
      <c r="AH56">
        <f>""&amp;IF(AC56="","",IF(""="","",", ")&amp;AC56)&amp;IF(AD56="","",IF(""&amp;IF(AC56="","",IF(""="","",", ")&amp;AC56)="","",", ")&amp;AD56)&amp;IF(AE56="","",IF(""&amp;IF(AC56="","",IF(""="","",", ")&amp;AC56)&amp;IF(AD56="","",IF(""&amp;IF(AC56="","",IF(""="","",", ")&amp;AC56)="","",", ")&amp;AD56)="","",", ")&amp;AE56)&amp;IF(AF56="","",IF(""&amp;IF(AC56="","",IF(""="","",", ")&amp;AC56)&amp;IF(AD56="","",IF(""&amp;IF(AC56="","",IF(""="","",", ")&amp;AC56)="","",", ")&amp;AD56)&amp;IF(AE56="","",IF(""&amp;IF(AC56="","",IF(""="","",", ")&amp;AC56)&amp;IF(AD56="","",IF(""&amp;IF(AC56="","",IF(""="","",", ")&amp;AC56)="","",", ")&amp;AD56)="","",", ")&amp;AE56)="","",", ")&amp;AF56)</f>
        <v/>
      </c>
      <c r="AI56">
        <f>IF(AND(B56&lt;&gt;"",N56&lt;&gt;""),""&amp;IF(""="","",", ")&amp;CHAR(34)&amp;SUBSTITUTE(N56,CHAR(34),"\"&amp;CHAR(34))&amp;CHAR(34)&amp;" = "&amp;B56,"")</f>
        <v/>
      </c>
      <c r="AJ56">
        <f>IF(AND(C56&lt;&gt;"",O56&lt;&gt;""),AI56&amp;IF(AI56="","",", ")&amp;CHAR(34)&amp;SUBSTITUTE(O56,CHAR(34),"\"&amp;CHAR(34))&amp;CHAR(34)&amp;" = "&amp;C56,AI56)</f>
        <v/>
      </c>
      <c r="AK56">
        <f>IF(AND(D56&lt;&gt;"",P56&lt;&gt;""),AJ56&amp;IF(AJ56="","",", ")&amp;CHAR(34)&amp;SUBSTITUTE(P56,CHAR(34),"\"&amp;CHAR(34))&amp;CHAR(34)&amp;" = "&amp;D56,AJ56)</f>
        <v/>
      </c>
      <c r="AL56">
        <f>IF(AND(E56&lt;&gt;"",Q56&lt;&gt;""),AK56&amp;IF(AK56="","",", ")&amp;CHAR(34)&amp;SUBSTITUTE(Q56,CHAR(34),"\"&amp;CHAR(34))&amp;CHAR(34)&amp;" = "&amp;E56,AK56)</f>
        <v/>
      </c>
      <c r="AM56">
        <f>IF(AND(F56&lt;&gt;"",R56&lt;&gt;""),AL56&amp;IF(AL56="","",", ")&amp;CHAR(34)&amp;SUBSTITUTE(R56,CHAR(34),"\"&amp;CHAR(34))&amp;CHAR(34)&amp;" = "&amp;F56,AL56)</f>
        <v/>
      </c>
      <c r="AN56">
        <f>IF(AND(G56&lt;&gt;"",S56&lt;&gt;""),AM56&amp;IF(AM56="","",", ")&amp;CHAR(34)&amp;SUBSTITUTE(S56,CHAR(34),"\"&amp;CHAR(34))&amp;CHAR(34)&amp;" = "&amp;G56,AM56)</f>
        <v/>
      </c>
      <c r="AO56">
        <f>IF(AND(H56&lt;&gt;"",T56&lt;&gt;""),AN56&amp;IF(AN56="","",", ")&amp;CHAR(34)&amp;SUBSTITUTE(T56,CHAR(34),"\"&amp;CHAR(34))&amp;CHAR(34)&amp;" = "&amp;H56,AN56)</f>
        <v/>
      </c>
      <c r="AP56">
        <f>IF(AND(I56&lt;&gt;"",U56&lt;&gt;""),AO56&amp;IF(AO56="","",", ")&amp;CHAR(34)&amp;SUBSTITUTE(U56,CHAR(34),"\"&amp;CHAR(34))&amp;CHAR(34)&amp;" = "&amp;I56,AO56)</f>
        <v/>
      </c>
      <c r="AQ56">
        <f>IF(AND(J56&lt;&gt;"",V56&lt;&gt;""),AP56&amp;IF(AP56="","",", ")&amp;CHAR(34)&amp;SUBSTITUTE(V56,CHAR(34),"\"&amp;CHAR(34))&amp;CHAR(34)&amp;" = "&amp;J56,AP56)</f>
        <v/>
      </c>
      <c r="AR56">
        <f>IF(AND(K56&lt;&gt;"",W56&lt;&gt;""),AQ56&amp;IF(AQ56="","",", ")&amp;CHAR(34)&amp;SUBSTITUTE(W56,CHAR(34),"\"&amp;CHAR(34))&amp;CHAR(34)&amp;" = "&amp;K56,AQ56)</f>
        <v/>
      </c>
      <c r="AS56">
        <f>IF(AND(L56&lt;&gt;"",X56&lt;&gt;""),AR56&amp;IF(AR56="","",", ")&amp;CHAR(34)&amp;SUBSTITUTE(X56,CHAR(34),"\"&amp;CHAR(34))&amp;CHAR(34)&amp;" = "&amp;L56,AR56)</f>
        <v/>
      </c>
      <c r="AT56">
        <f>IF(AND(M56&lt;&gt;"",Y56&lt;&gt;""),AS56&amp;IF(AS56="","",", ")&amp;CHAR(34)&amp;SUBSTITUTE(Y56,CHAR(34),"\"&amp;CHAR(34))&amp;CHAR(34)&amp;" = "&amp;M56,AS56)</f>
        <v/>
      </c>
      <c r="AU56">
        <f>IF(AND(B56&lt;&gt;"",N56&lt;&gt;""),""&amp;IF(""="",""," ")&amp;B56&amp;" "&amp;CHAR(34)&amp;SUBSTITUTE(N56,CHAR(34),CHAR(34)&amp;CHAR(34))&amp;CHAR(34),"")</f>
        <v/>
      </c>
      <c r="AV56">
        <f>IF(AND(C56&lt;&gt;"",O56&lt;&gt;""),AU56&amp;IF(AU56="",""," ")&amp;C56&amp;" "&amp;CHAR(34)&amp;SUBSTITUTE(O56,CHAR(34),CHAR(34)&amp;CHAR(34))&amp;CHAR(34),AU56)</f>
        <v/>
      </c>
      <c r="AW56">
        <f>IF(AND(D56&lt;&gt;"",P56&lt;&gt;""),AV56&amp;IF(AV56="",""," ")&amp;D56&amp;" "&amp;CHAR(34)&amp;SUBSTITUTE(P56,CHAR(34),CHAR(34)&amp;CHAR(34))&amp;CHAR(34),AV56)</f>
        <v/>
      </c>
      <c r="AX56">
        <f>IF(AND(E56&lt;&gt;"",Q56&lt;&gt;""),AW56&amp;IF(AW56="",""," ")&amp;E56&amp;" "&amp;CHAR(34)&amp;SUBSTITUTE(Q56,CHAR(34),CHAR(34)&amp;CHAR(34))&amp;CHAR(34),AW56)</f>
        <v/>
      </c>
      <c r="AY56">
        <f>IF(AND(F56&lt;&gt;"",R56&lt;&gt;""),AX56&amp;IF(AX56="",""," ")&amp;F56&amp;" "&amp;CHAR(34)&amp;SUBSTITUTE(R56,CHAR(34),CHAR(34)&amp;CHAR(34))&amp;CHAR(34),AX56)</f>
        <v/>
      </c>
      <c r="AZ56">
        <f>IF(AND(G56&lt;&gt;"",S56&lt;&gt;""),AY56&amp;IF(AY56="",""," ")&amp;G56&amp;" "&amp;CHAR(34)&amp;SUBSTITUTE(S56,CHAR(34),CHAR(34)&amp;CHAR(34))&amp;CHAR(34),AY56)</f>
        <v/>
      </c>
      <c r="BA56">
        <f>IF(AND(H56&lt;&gt;"",T56&lt;&gt;""),AZ56&amp;IF(AZ56="",""," ")&amp;H56&amp;" "&amp;CHAR(34)&amp;SUBSTITUTE(T56,CHAR(34),CHAR(34)&amp;CHAR(34))&amp;CHAR(34),AZ56)</f>
        <v/>
      </c>
      <c r="BB56">
        <f>IF(AND(I56&lt;&gt;"",U56&lt;&gt;""),BA56&amp;IF(BA56="",""," ")&amp;I56&amp;" "&amp;CHAR(34)&amp;SUBSTITUTE(U56,CHAR(34),CHAR(34)&amp;CHAR(34))&amp;CHAR(34),BA56)</f>
        <v/>
      </c>
      <c r="BC56">
        <f>IF(AND(J56&lt;&gt;"",V56&lt;&gt;""),BB56&amp;IF(BB56="",""," ")&amp;J56&amp;" "&amp;CHAR(34)&amp;SUBSTITUTE(V56,CHAR(34),CHAR(34)&amp;CHAR(34))&amp;CHAR(34),BB56)</f>
        <v/>
      </c>
      <c r="BD56">
        <f>IF(AND(K56&lt;&gt;"",W56&lt;&gt;""),BC56&amp;IF(BC56="",""," ")&amp;K56&amp;" "&amp;CHAR(34)&amp;SUBSTITUTE(W56,CHAR(34),CHAR(34)&amp;CHAR(34))&amp;CHAR(34),BC56)</f>
        <v/>
      </c>
      <c r="BE56">
        <f>IF(AND(L56&lt;&gt;"",X56&lt;&gt;""),BD56&amp;IF(BD56="",""," ")&amp;L56&amp;" "&amp;CHAR(34)&amp;SUBSTITUTE(X56,CHAR(34),CHAR(34)&amp;CHAR(34))&amp;CHAR(34),BD56)</f>
        <v/>
      </c>
      <c r="BF56">
        <f>IF(AND(M56&lt;&gt;"",Y56&lt;&gt;""),BE56&amp;IF(BE56="",""," ")&amp;M56&amp;" "&amp;CHAR(34)&amp;SUBSTITUTE(Y56,CHAR(34),CHAR(34)&amp;CHAR(34))&amp;CHAR(34),BE56)</f>
        <v/>
      </c>
    </row>
    <row r="57" spans="1:58">
      <c r="A57">
        <f>IF(Variables!$A$58="","",Variables!$A$58)</f>
        <v/>
      </c>
      <c r="B57">
        <f>IF(Variables!$E$58="","",IF(ISNUMBER(FIND("=",TRIM(MID(SUBSTITUTE(Variables!$E$58,";",REPT(" ",200)),1,200)))),TRIM(LEFT(TRIM(MID(SUBSTITUTE(Variables!$E$58,";",REPT(" ",200)),1,200)),FIND("=",TRIM(MID(SUBSTITUTE(Variables!$E$58,";",REPT(" ",200)),1,200)))-1)),TRIM(TRIM(MID(SUBSTITUTE(Variables!$E$58,";",REPT(" ",200)),1,200)))))</f>
        <v/>
      </c>
      <c r="C57">
        <f>IF(Variables!$E$58="","",IF(ISNUMBER(FIND("=",TRIM(MID(SUBSTITUTE(Variables!$E$58,";",REPT(" ",200)),201,200)))),TRIM(LEFT(TRIM(MID(SUBSTITUTE(Variables!$E$58,";",REPT(" ",200)),201,200)),FIND("=",TRIM(MID(SUBSTITUTE(Variables!$E$58,";",REPT(" ",200)),201,200)))-1)),TRIM(TRIM(MID(SUBSTITUTE(Variables!$E$58,";",REPT(" ",200)),201,200)))))</f>
        <v/>
      </c>
      <c r="D57">
        <f>IF(Variables!$E$58="","",IF(ISNUMBER(FIND("=",TRIM(MID(SUBSTITUTE(Variables!$E$58,";",REPT(" ",200)),401,200)))),TRIM(LEFT(TRIM(MID(SUBSTITUTE(Variables!$E$58,";",REPT(" ",200)),401,200)),FIND("=",TRIM(MID(SUBSTITUTE(Variables!$E$58,";",REPT(" ",200)),401,200)))-1)),TRIM(TRIM(MID(SUBSTITUTE(Variables!$E$58,";",REPT(" ",200)),401,200)))))</f>
        <v/>
      </c>
      <c r="E57">
        <f>IF(Variables!$E$58="","",IF(ISNUMBER(FIND("=",TRIM(MID(SUBSTITUTE(Variables!$E$58,";",REPT(" ",200)),601,200)))),TRIM(LEFT(TRIM(MID(SUBSTITUTE(Variables!$E$58,";",REPT(" ",200)),601,200)),FIND("=",TRIM(MID(SUBSTITUTE(Variables!$E$58,";",REPT(" ",200)),601,200)))-1)),TRIM(TRIM(MID(SUBSTITUTE(Variables!$E$58,";",REPT(" ",200)),601,200)))))</f>
        <v/>
      </c>
      <c r="F57">
        <f>IF(Variables!$E$58="","",IF(ISNUMBER(FIND("=",TRIM(MID(SUBSTITUTE(Variables!$E$58,";",REPT(" ",200)),801,200)))),TRIM(LEFT(TRIM(MID(SUBSTITUTE(Variables!$E$58,";",REPT(" ",200)),801,200)),FIND("=",TRIM(MID(SUBSTITUTE(Variables!$E$58,";",REPT(" ",200)),801,200)))-1)),TRIM(TRIM(MID(SUBSTITUTE(Variables!$E$58,";",REPT(" ",200)),801,200)))))</f>
        <v/>
      </c>
      <c r="G57">
        <f>IF(Variables!$E$58="","",IF(ISNUMBER(FIND("=",TRIM(MID(SUBSTITUTE(Variables!$E$58,";",REPT(" ",200)),1001,200)))),TRIM(LEFT(TRIM(MID(SUBSTITUTE(Variables!$E$58,";",REPT(" ",200)),1001,200)),FIND("=",TRIM(MID(SUBSTITUTE(Variables!$E$58,";",REPT(" ",200)),1001,200)))-1)),TRIM(TRIM(MID(SUBSTITUTE(Variables!$E$58,";",REPT(" ",200)),1001,200)))))</f>
        <v/>
      </c>
      <c r="H57">
        <f>IF(Variables!$E$58="","",IF(ISNUMBER(FIND("=",TRIM(MID(SUBSTITUTE(Variables!$E$58,";",REPT(" ",200)),1201,200)))),TRIM(LEFT(TRIM(MID(SUBSTITUTE(Variables!$E$58,";",REPT(" ",200)),1201,200)),FIND("=",TRIM(MID(SUBSTITUTE(Variables!$E$58,";",REPT(" ",200)),1201,200)))-1)),TRIM(TRIM(MID(SUBSTITUTE(Variables!$E$58,";",REPT(" ",200)),1201,200)))))</f>
        <v/>
      </c>
      <c r="I57">
        <f>IF(Variables!$E$58="","",IF(ISNUMBER(FIND("=",TRIM(MID(SUBSTITUTE(Variables!$E$58,";",REPT(" ",200)),1401,200)))),TRIM(LEFT(TRIM(MID(SUBSTITUTE(Variables!$E$58,";",REPT(" ",200)),1401,200)),FIND("=",TRIM(MID(SUBSTITUTE(Variables!$E$58,";",REPT(" ",200)),1401,200)))-1)),TRIM(TRIM(MID(SUBSTITUTE(Variables!$E$58,";",REPT(" ",200)),1401,200)))))</f>
        <v/>
      </c>
      <c r="J57">
        <f>IF(Variables!$E$58="","",IF(ISNUMBER(FIND("=",TRIM(MID(SUBSTITUTE(Variables!$E$58,";",REPT(" ",200)),1601,200)))),TRIM(LEFT(TRIM(MID(SUBSTITUTE(Variables!$E$58,";",REPT(" ",200)),1601,200)),FIND("=",TRIM(MID(SUBSTITUTE(Variables!$E$58,";",REPT(" ",200)),1601,200)))-1)),TRIM(TRIM(MID(SUBSTITUTE(Variables!$E$58,";",REPT(" ",200)),1601,200)))))</f>
        <v/>
      </c>
      <c r="K57">
        <f>IF(Variables!$E$58="","",IF(ISNUMBER(FIND("=",TRIM(MID(SUBSTITUTE(Variables!$E$58,";",REPT(" ",200)),1801,200)))),TRIM(LEFT(TRIM(MID(SUBSTITUTE(Variables!$E$58,";",REPT(" ",200)),1801,200)),FIND("=",TRIM(MID(SUBSTITUTE(Variables!$E$58,";",REPT(" ",200)),1801,200)))-1)),TRIM(TRIM(MID(SUBSTITUTE(Variables!$E$58,";",REPT(" ",200)),1801,200)))))</f>
        <v/>
      </c>
      <c r="L57">
        <f>IF(Variables!$E$58="","",IF(ISNUMBER(FIND("=",TRIM(MID(SUBSTITUTE(Variables!$E$58,";",REPT(" ",200)),2001,200)))),TRIM(LEFT(TRIM(MID(SUBSTITUTE(Variables!$E$58,";",REPT(" ",200)),2001,200)),FIND("=",TRIM(MID(SUBSTITUTE(Variables!$E$58,";",REPT(" ",200)),2001,200)))-1)),TRIM(TRIM(MID(SUBSTITUTE(Variables!$E$58,";",REPT(" ",200)),2001,200)))))</f>
        <v/>
      </c>
      <c r="M57">
        <f>IF(Variables!$E$58="","",IF(ISNUMBER(FIND("=",TRIM(MID(SUBSTITUTE(Variables!$E$58,";",REPT(" ",200)),2201,200)))),TRIM(LEFT(TRIM(MID(SUBSTITUTE(Variables!$E$58,";",REPT(" ",200)),2201,200)),FIND("=",TRIM(MID(SUBSTITUTE(Variables!$E$58,";",REPT(" ",200)),2201,200)))-1)),TRIM(TRIM(MID(SUBSTITUTE(Variables!$E$58,";",REPT(" ",200)),2201,200)))))</f>
        <v/>
      </c>
      <c r="N57">
        <f>IF(Variables!$E$58="","",IF(ISNUMBER(FIND("=",TRIM(MID(SUBSTITUTE(Variables!$E$58,";",REPT(" ",200)),1,200)))),TRIM(MID(TRIM(MID(SUBSTITUTE(Variables!$E$58,";",REPT(" ",200)),1,200)),FIND("=",TRIM(MID(SUBSTITUTE(Variables!$E$58,";",REPT(" ",200)),1,200)))+1,200)),""))</f>
        <v/>
      </c>
      <c r="O57">
        <f>IF(Variables!$E$58="","",IF(ISNUMBER(FIND("=",TRIM(MID(SUBSTITUTE(Variables!$E$58,";",REPT(" ",200)),201,200)))),TRIM(MID(TRIM(MID(SUBSTITUTE(Variables!$E$58,";",REPT(" ",200)),201,200)),FIND("=",TRIM(MID(SUBSTITUTE(Variables!$E$58,";",REPT(" ",200)),201,200)))+1,200)),""))</f>
        <v/>
      </c>
      <c r="P57">
        <f>IF(Variables!$E$58="","",IF(ISNUMBER(FIND("=",TRIM(MID(SUBSTITUTE(Variables!$E$58,";",REPT(" ",200)),401,200)))),TRIM(MID(TRIM(MID(SUBSTITUTE(Variables!$E$58,";",REPT(" ",200)),401,200)),FIND("=",TRIM(MID(SUBSTITUTE(Variables!$E$58,";",REPT(" ",200)),401,200)))+1,200)),""))</f>
        <v/>
      </c>
      <c r="Q57">
        <f>IF(Variables!$E$58="","",IF(ISNUMBER(FIND("=",TRIM(MID(SUBSTITUTE(Variables!$E$58,";",REPT(" ",200)),601,200)))),TRIM(MID(TRIM(MID(SUBSTITUTE(Variables!$E$58,";",REPT(" ",200)),601,200)),FIND("=",TRIM(MID(SUBSTITUTE(Variables!$E$58,";",REPT(" ",200)),601,200)))+1,200)),""))</f>
        <v/>
      </c>
      <c r="R57">
        <f>IF(Variables!$E$58="","",IF(ISNUMBER(FIND("=",TRIM(MID(SUBSTITUTE(Variables!$E$58,";",REPT(" ",200)),801,200)))),TRIM(MID(TRIM(MID(SUBSTITUTE(Variables!$E$58,";",REPT(" ",200)),801,200)),FIND("=",TRIM(MID(SUBSTITUTE(Variables!$E$58,";",REPT(" ",200)),801,200)))+1,200)),""))</f>
        <v/>
      </c>
      <c r="S57">
        <f>IF(Variables!$E$58="","",IF(ISNUMBER(FIND("=",TRIM(MID(SUBSTITUTE(Variables!$E$58,";",REPT(" ",200)),1001,200)))),TRIM(MID(TRIM(MID(SUBSTITUTE(Variables!$E$58,";",REPT(" ",200)),1001,200)),FIND("=",TRIM(MID(SUBSTITUTE(Variables!$E$58,";",REPT(" ",200)),1001,200)))+1,200)),""))</f>
        <v/>
      </c>
      <c r="T57">
        <f>IF(Variables!$E$58="","",IF(ISNUMBER(FIND("=",TRIM(MID(SUBSTITUTE(Variables!$E$58,";",REPT(" ",200)),1201,200)))),TRIM(MID(TRIM(MID(SUBSTITUTE(Variables!$E$58,";",REPT(" ",200)),1201,200)),FIND("=",TRIM(MID(SUBSTITUTE(Variables!$E$58,";",REPT(" ",200)),1201,200)))+1,200)),""))</f>
        <v/>
      </c>
      <c r="U57">
        <f>IF(Variables!$E$58="","",IF(ISNUMBER(FIND("=",TRIM(MID(SUBSTITUTE(Variables!$E$58,";",REPT(" ",200)),1401,200)))),TRIM(MID(TRIM(MID(SUBSTITUTE(Variables!$E$58,";",REPT(" ",200)),1401,200)),FIND("=",TRIM(MID(SUBSTITUTE(Variables!$E$58,";",REPT(" ",200)),1401,200)))+1,200)),""))</f>
        <v/>
      </c>
      <c r="V57">
        <f>IF(Variables!$E$58="","",IF(ISNUMBER(FIND("=",TRIM(MID(SUBSTITUTE(Variables!$E$58,";",REPT(" ",200)),1601,200)))),TRIM(MID(TRIM(MID(SUBSTITUTE(Variables!$E$58,";",REPT(" ",200)),1601,200)),FIND("=",TRIM(MID(SUBSTITUTE(Variables!$E$58,";",REPT(" ",200)),1601,200)))+1,200)),""))</f>
        <v/>
      </c>
      <c r="W57">
        <f>IF(Variables!$E$58="","",IF(ISNUMBER(FIND("=",TRIM(MID(SUBSTITUTE(Variables!$E$58,";",REPT(" ",200)),1801,200)))),TRIM(MID(TRIM(MID(SUBSTITUTE(Variables!$E$58,";",REPT(" ",200)),1801,200)),FIND("=",TRIM(MID(SUBSTITUTE(Variables!$E$58,";",REPT(" ",200)),1801,200)))+1,200)),""))</f>
        <v/>
      </c>
      <c r="X57">
        <f>IF(Variables!$E$58="","",IF(ISNUMBER(FIND("=",TRIM(MID(SUBSTITUTE(Variables!$E$58,";",REPT(" ",200)),2001,200)))),TRIM(MID(TRIM(MID(SUBSTITUTE(Variables!$E$58,";",REPT(" ",200)),2001,200)),FIND("=",TRIM(MID(SUBSTITUTE(Variables!$E$58,";",REPT(" ",200)),2001,200)))+1,200)),""))</f>
        <v/>
      </c>
      <c r="Y57">
        <f>IF(Variables!$E$58="","",IF(ISNUMBER(FIND("=",TRIM(MID(SUBSTITUTE(Variables!$E$58,";",REPT(" ",200)),2201,200)))),TRIM(MID(TRIM(MID(SUBSTITUTE(Variables!$E$58,";",REPT(" ",200)),2201,200)),FIND("=",TRIM(MID(SUBSTITUTE(Variables!$E$58,";",REPT(" ",200)),2201,200)))+1,200)),""))</f>
        <v/>
      </c>
      <c r="Z57">
        <f>--AND(B57&lt;&gt;"",N57&lt;&gt;"")+--AND(C57&lt;&gt;"",O57&lt;&gt;"")+--AND(D57&lt;&gt;"",P57&lt;&gt;"")+--AND(E57&lt;&gt;"",Q57&lt;&gt;"")+--AND(F57&lt;&gt;"",R57&lt;&gt;"")+--AND(G57&lt;&gt;"",S57&lt;&gt;"")+--AND(H57&lt;&gt;"",T57&lt;&gt;"")+--AND(I57&lt;&gt;"",U57&lt;&gt;"")+--AND(J57&lt;&gt;"",V57&lt;&gt;"")+--AND(K57&lt;&gt;"",W57&lt;&gt;"")+--AND(L57&lt;&gt;"",X57&lt;&gt;"")+--AND(M57&lt;&gt;"",Y57&lt;&gt;"")</f>
        <v>0.0</v>
      </c>
      <c r="AA57">
        <f>AT57</f>
        <v/>
      </c>
      <c r="AB57">
        <f>BF57</f>
        <v/>
      </c>
      <c r="AC57">
        <f>IF(Variables!$F$58="","",IF(ISNUMBER(FIND("=",TRIM(MID(SUBSTITUTE(Variables!$F$58,";",REPT(" ",200)),1,200)))),TRIM(LEFT(TRIM(MID(SUBSTITUTE(Variables!$F$58,";",REPT(" ",200)),1,200)),FIND("=",TRIM(MID(SUBSTITUTE(Variables!$F$58,";",REPT(" ",200)),1,200)))-1)),TRIM(TRIM(MID(SUBSTITUTE(Variables!$F$58,";",REPT(" ",200)),1,200)))))</f>
        <v/>
      </c>
      <c r="AD57">
        <f>IF(Variables!$F$58="","",IF(ISNUMBER(FIND("=",TRIM(MID(SUBSTITUTE(Variables!$F$58,";",REPT(" ",200)),201,200)))),TRIM(LEFT(TRIM(MID(SUBSTITUTE(Variables!$F$58,";",REPT(" ",200)),201,200)),FIND("=",TRIM(MID(SUBSTITUTE(Variables!$F$58,";",REPT(" ",200)),201,200)))-1)),TRIM(TRIM(MID(SUBSTITUTE(Variables!$F$58,";",REPT(" ",200)),201,200)))))</f>
        <v/>
      </c>
      <c r="AE57">
        <f>IF(Variables!$F$58="","",IF(ISNUMBER(FIND("=",TRIM(MID(SUBSTITUTE(Variables!$F$58,";",REPT(" ",200)),401,200)))),TRIM(LEFT(TRIM(MID(SUBSTITUTE(Variables!$F$58,";",REPT(" ",200)),401,200)),FIND("=",TRIM(MID(SUBSTITUTE(Variables!$F$58,";",REPT(" ",200)),401,200)))-1)),TRIM(TRIM(MID(SUBSTITUTE(Variables!$F$58,";",REPT(" ",200)),401,200)))))</f>
        <v/>
      </c>
      <c r="AF57">
        <f>IF(Variables!$F$58="","",IF(ISNUMBER(FIND("=",TRIM(MID(SUBSTITUTE(Variables!$F$58,";",REPT(" ",200)),601,200)))),TRIM(LEFT(TRIM(MID(SUBSTITUTE(Variables!$F$58,";",REPT(" ",200)),601,200)),FIND("=",TRIM(MID(SUBSTITUTE(Variables!$F$58,";",REPT(" ",200)),601,200)))-1)),TRIM(TRIM(MID(SUBSTITUTE(Variables!$F$58,";",REPT(" ",200)),601,200)))))</f>
        <v/>
      </c>
      <c r="AG57">
        <f>""&amp;IF(AC57="","",IF(""="","",", ")&amp;AC57)&amp;IF(AD57="","",IF(""&amp;IF(AC57="","",IF(""="","",", ")&amp;AC57)="","",", ")&amp;AD57)&amp;IF(AE57="","",IF(""&amp;IF(AC57="","",IF(""="","",", ")&amp;AC57)&amp;IF(AD57="","",IF(""&amp;IF(AC57="","",IF(""="","",", ")&amp;AC57)="","",", ")&amp;AD57)="","",", ")&amp;AE57)&amp;IF(AF57="","",IF(""&amp;IF(AC57="","",IF(""="","",", ")&amp;AC57)&amp;IF(AD57="","",IF(""&amp;IF(AC57="","",IF(""="","",", ")&amp;AC57)="","",", ")&amp;AD57)&amp;IF(AE57="","",IF(""&amp;IF(AC57="","",IF(""="","",", ")&amp;AC57)&amp;IF(AD57="","",IF(""&amp;IF(AC57="","",IF(""="","",", ")&amp;AC57)="","",", ")&amp;AD57)="","",", ")&amp;AE57)="","",", ")&amp;AF57)</f>
        <v/>
      </c>
      <c r="AH57">
        <f>""&amp;IF(AC57="","",IF(""="","",", ")&amp;AC57)&amp;IF(AD57="","",IF(""&amp;IF(AC57="","",IF(""="","",", ")&amp;AC57)="","",", ")&amp;AD57)&amp;IF(AE57="","",IF(""&amp;IF(AC57="","",IF(""="","",", ")&amp;AC57)&amp;IF(AD57="","",IF(""&amp;IF(AC57="","",IF(""="","",", ")&amp;AC57)="","",", ")&amp;AD57)="","",", ")&amp;AE57)&amp;IF(AF57="","",IF(""&amp;IF(AC57="","",IF(""="","",", ")&amp;AC57)&amp;IF(AD57="","",IF(""&amp;IF(AC57="","",IF(""="","",", ")&amp;AC57)="","",", ")&amp;AD57)&amp;IF(AE57="","",IF(""&amp;IF(AC57="","",IF(""="","",", ")&amp;AC57)&amp;IF(AD57="","",IF(""&amp;IF(AC57="","",IF(""="","",", ")&amp;AC57)="","",", ")&amp;AD57)="","",", ")&amp;AE57)="","",", ")&amp;AF57)</f>
        <v/>
      </c>
      <c r="AI57">
        <f>IF(AND(B57&lt;&gt;"",N57&lt;&gt;""),""&amp;IF(""="","",", ")&amp;CHAR(34)&amp;SUBSTITUTE(N57,CHAR(34),"\"&amp;CHAR(34))&amp;CHAR(34)&amp;" = "&amp;B57,"")</f>
        <v/>
      </c>
      <c r="AJ57">
        <f>IF(AND(C57&lt;&gt;"",O57&lt;&gt;""),AI57&amp;IF(AI57="","",", ")&amp;CHAR(34)&amp;SUBSTITUTE(O57,CHAR(34),"\"&amp;CHAR(34))&amp;CHAR(34)&amp;" = "&amp;C57,AI57)</f>
        <v/>
      </c>
      <c r="AK57">
        <f>IF(AND(D57&lt;&gt;"",P57&lt;&gt;""),AJ57&amp;IF(AJ57="","",", ")&amp;CHAR(34)&amp;SUBSTITUTE(P57,CHAR(34),"\"&amp;CHAR(34))&amp;CHAR(34)&amp;" = "&amp;D57,AJ57)</f>
        <v/>
      </c>
      <c r="AL57">
        <f>IF(AND(E57&lt;&gt;"",Q57&lt;&gt;""),AK57&amp;IF(AK57="","",", ")&amp;CHAR(34)&amp;SUBSTITUTE(Q57,CHAR(34),"\"&amp;CHAR(34))&amp;CHAR(34)&amp;" = "&amp;E57,AK57)</f>
        <v/>
      </c>
      <c r="AM57">
        <f>IF(AND(F57&lt;&gt;"",R57&lt;&gt;""),AL57&amp;IF(AL57="","",", ")&amp;CHAR(34)&amp;SUBSTITUTE(R57,CHAR(34),"\"&amp;CHAR(34))&amp;CHAR(34)&amp;" = "&amp;F57,AL57)</f>
        <v/>
      </c>
      <c r="AN57">
        <f>IF(AND(G57&lt;&gt;"",S57&lt;&gt;""),AM57&amp;IF(AM57="","",", ")&amp;CHAR(34)&amp;SUBSTITUTE(S57,CHAR(34),"\"&amp;CHAR(34))&amp;CHAR(34)&amp;" = "&amp;G57,AM57)</f>
        <v/>
      </c>
      <c r="AO57">
        <f>IF(AND(H57&lt;&gt;"",T57&lt;&gt;""),AN57&amp;IF(AN57="","",", ")&amp;CHAR(34)&amp;SUBSTITUTE(T57,CHAR(34),"\"&amp;CHAR(34))&amp;CHAR(34)&amp;" = "&amp;H57,AN57)</f>
        <v/>
      </c>
      <c r="AP57">
        <f>IF(AND(I57&lt;&gt;"",U57&lt;&gt;""),AO57&amp;IF(AO57="","",", ")&amp;CHAR(34)&amp;SUBSTITUTE(U57,CHAR(34),"\"&amp;CHAR(34))&amp;CHAR(34)&amp;" = "&amp;I57,AO57)</f>
        <v/>
      </c>
      <c r="AQ57">
        <f>IF(AND(J57&lt;&gt;"",V57&lt;&gt;""),AP57&amp;IF(AP57="","",", ")&amp;CHAR(34)&amp;SUBSTITUTE(V57,CHAR(34),"\"&amp;CHAR(34))&amp;CHAR(34)&amp;" = "&amp;J57,AP57)</f>
        <v/>
      </c>
      <c r="AR57">
        <f>IF(AND(K57&lt;&gt;"",W57&lt;&gt;""),AQ57&amp;IF(AQ57="","",", ")&amp;CHAR(34)&amp;SUBSTITUTE(W57,CHAR(34),"\"&amp;CHAR(34))&amp;CHAR(34)&amp;" = "&amp;K57,AQ57)</f>
        <v/>
      </c>
      <c r="AS57">
        <f>IF(AND(L57&lt;&gt;"",X57&lt;&gt;""),AR57&amp;IF(AR57="","",", ")&amp;CHAR(34)&amp;SUBSTITUTE(X57,CHAR(34),"\"&amp;CHAR(34))&amp;CHAR(34)&amp;" = "&amp;L57,AR57)</f>
        <v/>
      </c>
      <c r="AT57">
        <f>IF(AND(M57&lt;&gt;"",Y57&lt;&gt;""),AS57&amp;IF(AS57="","",", ")&amp;CHAR(34)&amp;SUBSTITUTE(Y57,CHAR(34),"\"&amp;CHAR(34))&amp;CHAR(34)&amp;" = "&amp;M57,AS57)</f>
        <v/>
      </c>
      <c r="AU57">
        <f>IF(AND(B57&lt;&gt;"",N57&lt;&gt;""),""&amp;IF(""="",""," ")&amp;B57&amp;" "&amp;CHAR(34)&amp;SUBSTITUTE(N57,CHAR(34),CHAR(34)&amp;CHAR(34))&amp;CHAR(34),"")</f>
        <v/>
      </c>
      <c r="AV57">
        <f>IF(AND(C57&lt;&gt;"",O57&lt;&gt;""),AU57&amp;IF(AU57="",""," ")&amp;C57&amp;" "&amp;CHAR(34)&amp;SUBSTITUTE(O57,CHAR(34),CHAR(34)&amp;CHAR(34))&amp;CHAR(34),AU57)</f>
        <v/>
      </c>
      <c r="AW57">
        <f>IF(AND(D57&lt;&gt;"",P57&lt;&gt;""),AV57&amp;IF(AV57="",""," ")&amp;D57&amp;" "&amp;CHAR(34)&amp;SUBSTITUTE(P57,CHAR(34),CHAR(34)&amp;CHAR(34))&amp;CHAR(34),AV57)</f>
        <v/>
      </c>
      <c r="AX57">
        <f>IF(AND(E57&lt;&gt;"",Q57&lt;&gt;""),AW57&amp;IF(AW57="",""," ")&amp;E57&amp;" "&amp;CHAR(34)&amp;SUBSTITUTE(Q57,CHAR(34),CHAR(34)&amp;CHAR(34))&amp;CHAR(34),AW57)</f>
        <v/>
      </c>
      <c r="AY57">
        <f>IF(AND(F57&lt;&gt;"",R57&lt;&gt;""),AX57&amp;IF(AX57="",""," ")&amp;F57&amp;" "&amp;CHAR(34)&amp;SUBSTITUTE(R57,CHAR(34),CHAR(34)&amp;CHAR(34))&amp;CHAR(34),AX57)</f>
        <v/>
      </c>
      <c r="AZ57">
        <f>IF(AND(G57&lt;&gt;"",S57&lt;&gt;""),AY57&amp;IF(AY57="",""," ")&amp;G57&amp;" "&amp;CHAR(34)&amp;SUBSTITUTE(S57,CHAR(34),CHAR(34)&amp;CHAR(34))&amp;CHAR(34),AY57)</f>
        <v/>
      </c>
      <c r="BA57">
        <f>IF(AND(H57&lt;&gt;"",T57&lt;&gt;""),AZ57&amp;IF(AZ57="",""," ")&amp;H57&amp;" "&amp;CHAR(34)&amp;SUBSTITUTE(T57,CHAR(34),CHAR(34)&amp;CHAR(34))&amp;CHAR(34),AZ57)</f>
        <v/>
      </c>
      <c r="BB57">
        <f>IF(AND(I57&lt;&gt;"",U57&lt;&gt;""),BA57&amp;IF(BA57="",""," ")&amp;I57&amp;" "&amp;CHAR(34)&amp;SUBSTITUTE(U57,CHAR(34),CHAR(34)&amp;CHAR(34))&amp;CHAR(34),BA57)</f>
        <v/>
      </c>
      <c r="BC57">
        <f>IF(AND(J57&lt;&gt;"",V57&lt;&gt;""),BB57&amp;IF(BB57="",""," ")&amp;J57&amp;" "&amp;CHAR(34)&amp;SUBSTITUTE(V57,CHAR(34),CHAR(34)&amp;CHAR(34))&amp;CHAR(34),BB57)</f>
        <v/>
      </c>
      <c r="BD57">
        <f>IF(AND(K57&lt;&gt;"",W57&lt;&gt;""),BC57&amp;IF(BC57="",""," ")&amp;K57&amp;" "&amp;CHAR(34)&amp;SUBSTITUTE(W57,CHAR(34),CHAR(34)&amp;CHAR(34))&amp;CHAR(34),BC57)</f>
        <v/>
      </c>
      <c r="BE57">
        <f>IF(AND(L57&lt;&gt;"",X57&lt;&gt;""),BD57&amp;IF(BD57="",""," ")&amp;L57&amp;" "&amp;CHAR(34)&amp;SUBSTITUTE(X57,CHAR(34),CHAR(34)&amp;CHAR(34))&amp;CHAR(34),BD57)</f>
        <v/>
      </c>
      <c r="BF57">
        <f>IF(AND(M57&lt;&gt;"",Y57&lt;&gt;""),BE57&amp;IF(BE57="",""," ")&amp;M57&amp;" "&amp;CHAR(34)&amp;SUBSTITUTE(Y57,CHAR(34),CHAR(34)&amp;CHAR(34))&amp;CHAR(34),BE57)</f>
        <v/>
      </c>
    </row>
    <row r="58" spans="1:58">
      <c r="A58">
        <f>IF(Variables!$A$59="","",Variables!$A$59)</f>
        <v/>
      </c>
      <c r="B58">
        <f>IF(Variables!$E$59="","",IF(ISNUMBER(FIND("=",TRIM(MID(SUBSTITUTE(Variables!$E$59,";",REPT(" ",200)),1,200)))),TRIM(LEFT(TRIM(MID(SUBSTITUTE(Variables!$E$59,";",REPT(" ",200)),1,200)),FIND("=",TRIM(MID(SUBSTITUTE(Variables!$E$59,";",REPT(" ",200)),1,200)))-1)),TRIM(TRIM(MID(SUBSTITUTE(Variables!$E$59,";",REPT(" ",200)),1,200)))))</f>
        <v/>
      </c>
      <c r="C58">
        <f>IF(Variables!$E$59="","",IF(ISNUMBER(FIND("=",TRIM(MID(SUBSTITUTE(Variables!$E$59,";",REPT(" ",200)),201,200)))),TRIM(LEFT(TRIM(MID(SUBSTITUTE(Variables!$E$59,";",REPT(" ",200)),201,200)),FIND("=",TRIM(MID(SUBSTITUTE(Variables!$E$59,";",REPT(" ",200)),201,200)))-1)),TRIM(TRIM(MID(SUBSTITUTE(Variables!$E$59,";",REPT(" ",200)),201,200)))))</f>
        <v/>
      </c>
      <c r="D58">
        <f>IF(Variables!$E$59="","",IF(ISNUMBER(FIND("=",TRIM(MID(SUBSTITUTE(Variables!$E$59,";",REPT(" ",200)),401,200)))),TRIM(LEFT(TRIM(MID(SUBSTITUTE(Variables!$E$59,";",REPT(" ",200)),401,200)),FIND("=",TRIM(MID(SUBSTITUTE(Variables!$E$59,";",REPT(" ",200)),401,200)))-1)),TRIM(TRIM(MID(SUBSTITUTE(Variables!$E$59,";",REPT(" ",200)),401,200)))))</f>
        <v/>
      </c>
      <c r="E58">
        <f>IF(Variables!$E$59="","",IF(ISNUMBER(FIND("=",TRIM(MID(SUBSTITUTE(Variables!$E$59,";",REPT(" ",200)),601,200)))),TRIM(LEFT(TRIM(MID(SUBSTITUTE(Variables!$E$59,";",REPT(" ",200)),601,200)),FIND("=",TRIM(MID(SUBSTITUTE(Variables!$E$59,";",REPT(" ",200)),601,200)))-1)),TRIM(TRIM(MID(SUBSTITUTE(Variables!$E$59,";",REPT(" ",200)),601,200)))))</f>
        <v/>
      </c>
      <c r="F58">
        <f>IF(Variables!$E$59="","",IF(ISNUMBER(FIND("=",TRIM(MID(SUBSTITUTE(Variables!$E$59,";",REPT(" ",200)),801,200)))),TRIM(LEFT(TRIM(MID(SUBSTITUTE(Variables!$E$59,";",REPT(" ",200)),801,200)),FIND("=",TRIM(MID(SUBSTITUTE(Variables!$E$59,";",REPT(" ",200)),801,200)))-1)),TRIM(TRIM(MID(SUBSTITUTE(Variables!$E$59,";",REPT(" ",200)),801,200)))))</f>
        <v/>
      </c>
      <c r="G58">
        <f>IF(Variables!$E$59="","",IF(ISNUMBER(FIND("=",TRIM(MID(SUBSTITUTE(Variables!$E$59,";",REPT(" ",200)),1001,200)))),TRIM(LEFT(TRIM(MID(SUBSTITUTE(Variables!$E$59,";",REPT(" ",200)),1001,200)),FIND("=",TRIM(MID(SUBSTITUTE(Variables!$E$59,";",REPT(" ",200)),1001,200)))-1)),TRIM(TRIM(MID(SUBSTITUTE(Variables!$E$59,";",REPT(" ",200)),1001,200)))))</f>
        <v/>
      </c>
      <c r="H58">
        <f>IF(Variables!$E$59="","",IF(ISNUMBER(FIND("=",TRIM(MID(SUBSTITUTE(Variables!$E$59,";",REPT(" ",200)),1201,200)))),TRIM(LEFT(TRIM(MID(SUBSTITUTE(Variables!$E$59,";",REPT(" ",200)),1201,200)),FIND("=",TRIM(MID(SUBSTITUTE(Variables!$E$59,";",REPT(" ",200)),1201,200)))-1)),TRIM(TRIM(MID(SUBSTITUTE(Variables!$E$59,";",REPT(" ",200)),1201,200)))))</f>
        <v/>
      </c>
      <c r="I58">
        <f>IF(Variables!$E$59="","",IF(ISNUMBER(FIND("=",TRIM(MID(SUBSTITUTE(Variables!$E$59,";",REPT(" ",200)),1401,200)))),TRIM(LEFT(TRIM(MID(SUBSTITUTE(Variables!$E$59,";",REPT(" ",200)),1401,200)),FIND("=",TRIM(MID(SUBSTITUTE(Variables!$E$59,";",REPT(" ",200)),1401,200)))-1)),TRIM(TRIM(MID(SUBSTITUTE(Variables!$E$59,";",REPT(" ",200)),1401,200)))))</f>
        <v/>
      </c>
      <c r="J58">
        <f>IF(Variables!$E$59="","",IF(ISNUMBER(FIND("=",TRIM(MID(SUBSTITUTE(Variables!$E$59,";",REPT(" ",200)),1601,200)))),TRIM(LEFT(TRIM(MID(SUBSTITUTE(Variables!$E$59,";",REPT(" ",200)),1601,200)),FIND("=",TRIM(MID(SUBSTITUTE(Variables!$E$59,";",REPT(" ",200)),1601,200)))-1)),TRIM(TRIM(MID(SUBSTITUTE(Variables!$E$59,";",REPT(" ",200)),1601,200)))))</f>
        <v/>
      </c>
      <c r="K58">
        <f>IF(Variables!$E$59="","",IF(ISNUMBER(FIND("=",TRIM(MID(SUBSTITUTE(Variables!$E$59,";",REPT(" ",200)),1801,200)))),TRIM(LEFT(TRIM(MID(SUBSTITUTE(Variables!$E$59,";",REPT(" ",200)),1801,200)),FIND("=",TRIM(MID(SUBSTITUTE(Variables!$E$59,";",REPT(" ",200)),1801,200)))-1)),TRIM(TRIM(MID(SUBSTITUTE(Variables!$E$59,";",REPT(" ",200)),1801,200)))))</f>
        <v/>
      </c>
      <c r="L58">
        <f>IF(Variables!$E$59="","",IF(ISNUMBER(FIND("=",TRIM(MID(SUBSTITUTE(Variables!$E$59,";",REPT(" ",200)),2001,200)))),TRIM(LEFT(TRIM(MID(SUBSTITUTE(Variables!$E$59,";",REPT(" ",200)),2001,200)),FIND("=",TRIM(MID(SUBSTITUTE(Variables!$E$59,";",REPT(" ",200)),2001,200)))-1)),TRIM(TRIM(MID(SUBSTITUTE(Variables!$E$59,";",REPT(" ",200)),2001,200)))))</f>
        <v/>
      </c>
      <c r="M58">
        <f>IF(Variables!$E$59="","",IF(ISNUMBER(FIND("=",TRIM(MID(SUBSTITUTE(Variables!$E$59,";",REPT(" ",200)),2201,200)))),TRIM(LEFT(TRIM(MID(SUBSTITUTE(Variables!$E$59,";",REPT(" ",200)),2201,200)),FIND("=",TRIM(MID(SUBSTITUTE(Variables!$E$59,";",REPT(" ",200)),2201,200)))-1)),TRIM(TRIM(MID(SUBSTITUTE(Variables!$E$59,";",REPT(" ",200)),2201,200)))))</f>
        <v/>
      </c>
      <c r="N58">
        <f>IF(Variables!$E$59="","",IF(ISNUMBER(FIND("=",TRIM(MID(SUBSTITUTE(Variables!$E$59,";",REPT(" ",200)),1,200)))),TRIM(MID(TRIM(MID(SUBSTITUTE(Variables!$E$59,";",REPT(" ",200)),1,200)),FIND("=",TRIM(MID(SUBSTITUTE(Variables!$E$59,";",REPT(" ",200)),1,200)))+1,200)),""))</f>
        <v/>
      </c>
      <c r="O58">
        <f>IF(Variables!$E$59="","",IF(ISNUMBER(FIND("=",TRIM(MID(SUBSTITUTE(Variables!$E$59,";",REPT(" ",200)),201,200)))),TRIM(MID(TRIM(MID(SUBSTITUTE(Variables!$E$59,";",REPT(" ",200)),201,200)),FIND("=",TRIM(MID(SUBSTITUTE(Variables!$E$59,";",REPT(" ",200)),201,200)))+1,200)),""))</f>
        <v/>
      </c>
      <c r="P58">
        <f>IF(Variables!$E$59="","",IF(ISNUMBER(FIND("=",TRIM(MID(SUBSTITUTE(Variables!$E$59,";",REPT(" ",200)),401,200)))),TRIM(MID(TRIM(MID(SUBSTITUTE(Variables!$E$59,";",REPT(" ",200)),401,200)),FIND("=",TRIM(MID(SUBSTITUTE(Variables!$E$59,";",REPT(" ",200)),401,200)))+1,200)),""))</f>
        <v/>
      </c>
      <c r="Q58">
        <f>IF(Variables!$E$59="","",IF(ISNUMBER(FIND("=",TRIM(MID(SUBSTITUTE(Variables!$E$59,";",REPT(" ",200)),601,200)))),TRIM(MID(TRIM(MID(SUBSTITUTE(Variables!$E$59,";",REPT(" ",200)),601,200)),FIND("=",TRIM(MID(SUBSTITUTE(Variables!$E$59,";",REPT(" ",200)),601,200)))+1,200)),""))</f>
        <v/>
      </c>
      <c r="R58">
        <f>IF(Variables!$E$59="","",IF(ISNUMBER(FIND("=",TRIM(MID(SUBSTITUTE(Variables!$E$59,";",REPT(" ",200)),801,200)))),TRIM(MID(TRIM(MID(SUBSTITUTE(Variables!$E$59,";",REPT(" ",200)),801,200)),FIND("=",TRIM(MID(SUBSTITUTE(Variables!$E$59,";",REPT(" ",200)),801,200)))+1,200)),""))</f>
        <v/>
      </c>
      <c r="S58">
        <f>IF(Variables!$E$59="","",IF(ISNUMBER(FIND("=",TRIM(MID(SUBSTITUTE(Variables!$E$59,";",REPT(" ",200)),1001,200)))),TRIM(MID(TRIM(MID(SUBSTITUTE(Variables!$E$59,";",REPT(" ",200)),1001,200)),FIND("=",TRIM(MID(SUBSTITUTE(Variables!$E$59,";",REPT(" ",200)),1001,200)))+1,200)),""))</f>
        <v/>
      </c>
      <c r="T58">
        <f>IF(Variables!$E$59="","",IF(ISNUMBER(FIND("=",TRIM(MID(SUBSTITUTE(Variables!$E$59,";",REPT(" ",200)),1201,200)))),TRIM(MID(TRIM(MID(SUBSTITUTE(Variables!$E$59,";",REPT(" ",200)),1201,200)),FIND("=",TRIM(MID(SUBSTITUTE(Variables!$E$59,";",REPT(" ",200)),1201,200)))+1,200)),""))</f>
        <v/>
      </c>
      <c r="U58">
        <f>IF(Variables!$E$59="","",IF(ISNUMBER(FIND("=",TRIM(MID(SUBSTITUTE(Variables!$E$59,";",REPT(" ",200)),1401,200)))),TRIM(MID(TRIM(MID(SUBSTITUTE(Variables!$E$59,";",REPT(" ",200)),1401,200)),FIND("=",TRIM(MID(SUBSTITUTE(Variables!$E$59,";",REPT(" ",200)),1401,200)))+1,200)),""))</f>
        <v/>
      </c>
      <c r="V58">
        <f>IF(Variables!$E$59="","",IF(ISNUMBER(FIND("=",TRIM(MID(SUBSTITUTE(Variables!$E$59,";",REPT(" ",200)),1601,200)))),TRIM(MID(TRIM(MID(SUBSTITUTE(Variables!$E$59,";",REPT(" ",200)),1601,200)),FIND("=",TRIM(MID(SUBSTITUTE(Variables!$E$59,";",REPT(" ",200)),1601,200)))+1,200)),""))</f>
        <v/>
      </c>
      <c r="W58">
        <f>IF(Variables!$E$59="","",IF(ISNUMBER(FIND("=",TRIM(MID(SUBSTITUTE(Variables!$E$59,";",REPT(" ",200)),1801,200)))),TRIM(MID(TRIM(MID(SUBSTITUTE(Variables!$E$59,";",REPT(" ",200)),1801,200)),FIND("=",TRIM(MID(SUBSTITUTE(Variables!$E$59,";",REPT(" ",200)),1801,200)))+1,200)),""))</f>
        <v/>
      </c>
      <c r="X58">
        <f>IF(Variables!$E$59="","",IF(ISNUMBER(FIND("=",TRIM(MID(SUBSTITUTE(Variables!$E$59,";",REPT(" ",200)),2001,200)))),TRIM(MID(TRIM(MID(SUBSTITUTE(Variables!$E$59,";",REPT(" ",200)),2001,200)),FIND("=",TRIM(MID(SUBSTITUTE(Variables!$E$59,";",REPT(" ",200)),2001,200)))+1,200)),""))</f>
        <v/>
      </c>
      <c r="Y58">
        <f>IF(Variables!$E$59="","",IF(ISNUMBER(FIND("=",TRIM(MID(SUBSTITUTE(Variables!$E$59,";",REPT(" ",200)),2201,200)))),TRIM(MID(TRIM(MID(SUBSTITUTE(Variables!$E$59,";",REPT(" ",200)),2201,200)),FIND("=",TRIM(MID(SUBSTITUTE(Variables!$E$59,";",REPT(" ",200)),2201,200)))+1,200)),""))</f>
        <v/>
      </c>
      <c r="Z58">
        <f>--AND(B58&lt;&gt;"",N58&lt;&gt;"")+--AND(C58&lt;&gt;"",O58&lt;&gt;"")+--AND(D58&lt;&gt;"",P58&lt;&gt;"")+--AND(E58&lt;&gt;"",Q58&lt;&gt;"")+--AND(F58&lt;&gt;"",R58&lt;&gt;"")+--AND(G58&lt;&gt;"",S58&lt;&gt;"")+--AND(H58&lt;&gt;"",T58&lt;&gt;"")+--AND(I58&lt;&gt;"",U58&lt;&gt;"")+--AND(J58&lt;&gt;"",V58&lt;&gt;"")+--AND(K58&lt;&gt;"",W58&lt;&gt;"")+--AND(L58&lt;&gt;"",X58&lt;&gt;"")+--AND(M58&lt;&gt;"",Y58&lt;&gt;"")</f>
        <v>0.0</v>
      </c>
      <c r="AA58">
        <f>AT58</f>
        <v/>
      </c>
      <c r="AB58">
        <f>BF58</f>
        <v/>
      </c>
      <c r="AC58">
        <f>IF(Variables!$F$59="","",IF(ISNUMBER(FIND("=",TRIM(MID(SUBSTITUTE(Variables!$F$59,";",REPT(" ",200)),1,200)))),TRIM(LEFT(TRIM(MID(SUBSTITUTE(Variables!$F$59,";",REPT(" ",200)),1,200)),FIND("=",TRIM(MID(SUBSTITUTE(Variables!$F$59,";",REPT(" ",200)),1,200)))-1)),TRIM(TRIM(MID(SUBSTITUTE(Variables!$F$59,";",REPT(" ",200)),1,200)))))</f>
        <v/>
      </c>
      <c r="AD58">
        <f>IF(Variables!$F$59="","",IF(ISNUMBER(FIND("=",TRIM(MID(SUBSTITUTE(Variables!$F$59,";",REPT(" ",200)),201,200)))),TRIM(LEFT(TRIM(MID(SUBSTITUTE(Variables!$F$59,";",REPT(" ",200)),201,200)),FIND("=",TRIM(MID(SUBSTITUTE(Variables!$F$59,";",REPT(" ",200)),201,200)))-1)),TRIM(TRIM(MID(SUBSTITUTE(Variables!$F$59,";",REPT(" ",200)),201,200)))))</f>
        <v/>
      </c>
      <c r="AE58">
        <f>IF(Variables!$F$59="","",IF(ISNUMBER(FIND("=",TRIM(MID(SUBSTITUTE(Variables!$F$59,";",REPT(" ",200)),401,200)))),TRIM(LEFT(TRIM(MID(SUBSTITUTE(Variables!$F$59,";",REPT(" ",200)),401,200)),FIND("=",TRIM(MID(SUBSTITUTE(Variables!$F$59,";",REPT(" ",200)),401,200)))-1)),TRIM(TRIM(MID(SUBSTITUTE(Variables!$F$59,";",REPT(" ",200)),401,200)))))</f>
        <v/>
      </c>
      <c r="AF58">
        <f>IF(Variables!$F$59="","",IF(ISNUMBER(FIND("=",TRIM(MID(SUBSTITUTE(Variables!$F$59,";",REPT(" ",200)),601,200)))),TRIM(LEFT(TRIM(MID(SUBSTITUTE(Variables!$F$59,";",REPT(" ",200)),601,200)),FIND("=",TRIM(MID(SUBSTITUTE(Variables!$F$59,";",REPT(" ",200)),601,200)))-1)),TRIM(TRIM(MID(SUBSTITUTE(Variables!$F$59,";",REPT(" ",200)),601,200)))))</f>
        <v/>
      </c>
      <c r="AG58">
        <f>""&amp;IF(AC58="","",IF(""="","",", ")&amp;AC58)&amp;IF(AD58="","",IF(""&amp;IF(AC58="","",IF(""="","",", ")&amp;AC58)="","",", ")&amp;AD58)&amp;IF(AE58="","",IF(""&amp;IF(AC58="","",IF(""="","",", ")&amp;AC58)&amp;IF(AD58="","",IF(""&amp;IF(AC58="","",IF(""="","",", ")&amp;AC58)="","",", ")&amp;AD58)="","",", ")&amp;AE58)&amp;IF(AF58="","",IF(""&amp;IF(AC58="","",IF(""="","",", ")&amp;AC58)&amp;IF(AD58="","",IF(""&amp;IF(AC58="","",IF(""="","",", ")&amp;AC58)="","",", ")&amp;AD58)&amp;IF(AE58="","",IF(""&amp;IF(AC58="","",IF(""="","",", ")&amp;AC58)&amp;IF(AD58="","",IF(""&amp;IF(AC58="","",IF(""="","",", ")&amp;AC58)="","",", ")&amp;AD58)="","",", ")&amp;AE58)="","",", ")&amp;AF58)</f>
        <v/>
      </c>
      <c r="AH58">
        <f>""&amp;IF(AC58="","",IF(""="","",", ")&amp;AC58)&amp;IF(AD58="","",IF(""&amp;IF(AC58="","",IF(""="","",", ")&amp;AC58)="","",", ")&amp;AD58)&amp;IF(AE58="","",IF(""&amp;IF(AC58="","",IF(""="","",", ")&amp;AC58)&amp;IF(AD58="","",IF(""&amp;IF(AC58="","",IF(""="","",", ")&amp;AC58)="","",", ")&amp;AD58)="","",", ")&amp;AE58)&amp;IF(AF58="","",IF(""&amp;IF(AC58="","",IF(""="","",", ")&amp;AC58)&amp;IF(AD58="","",IF(""&amp;IF(AC58="","",IF(""="","",", ")&amp;AC58)="","",", ")&amp;AD58)&amp;IF(AE58="","",IF(""&amp;IF(AC58="","",IF(""="","",", ")&amp;AC58)&amp;IF(AD58="","",IF(""&amp;IF(AC58="","",IF(""="","",", ")&amp;AC58)="","",", ")&amp;AD58)="","",", ")&amp;AE58)="","",", ")&amp;AF58)</f>
        <v/>
      </c>
      <c r="AI58">
        <f>IF(AND(B58&lt;&gt;"",N58&lt;&gt;""),""&amp;IF(""="","",", ")&amp;CHAR(34)&amp;SUBSTITUTE(N58,CHAR(34),"\"&amp;CHAR(34))&amp;CHAR(34)&amp;" = "&amp;B58,"")</f>
        <v/>
      </c>
      <c r="AJ58">
        <f>IF(AND(C58&lt;&gt;"",O58&lt;&gt;""),AI58&amp;IF(AI58="","",", ")&amp;CHAR(34)&amp;SUBSTITUTE(O58,CHAR(34),"\"&amp;CHAR(34))&amp;CHAR(34)&amp;" = "&amp;C58,AI58)</f>
        <v/>
      </c>
      <c r="AK58">
        <f>IF(AND(D58&lt;&gt;"",P58&lt;&gt;""),AJ58&amp;IF(AJ58="","",", ")&amp;CHAR(34)&amp;SUBSTITUTE(P58,CHAR(34),"\"&amp;CHAR(34))&amp;CHAR(34)&amp;" = "&amp;D58,AJ58)</f>
        <v/>
      </c>
      <c r="AL58">
        <f>IF(AND(E58&lt;&gt;"",Q58&lt;&gt;""),AK58&amp;IF(AK58="","",", ")&amp;CHAR(34)&amp;SUBSTITUTE(Q58,CHAR(34),"\"&amp;CHAR(34))&amp;CHAR(34)&amp;" = "&amp;E58,AK58)</f>
        <v/>
      </c>
      <c r="AM58">
        <f>IF(AND(F58&lt;&gt;"",R58&lt;&gt;""),AL58&amp;IF(AL58="","",", ")&amp;CHAR(34)&amp;SUBSTITUTE(R58,CHAR(34),"\"&amp;CHAR(34))&amp;CHAR(34)&amp;" = "&amp;F58,AL58)</f>
        <v/>
      </c>
      <c r="AN58">
        <f>IF(AND(G58&lt;&gt;"",S58&lt;&gt;""),AM58&amp;IF(AM58="","",", ")&amp;CHAR(34)&amp;SUBSTITUTE(S58,CHAR(34),"\"&amp;CHAR(34))&amp;CHAR(34)&amp;" = "&amp;G58,AM58)</f>
        <v/>
      </c>
      <c r="AO58">
        <f>IF(AND(H58&lt;&gt;"",T58&lt;&gt;""),AN58&amp;IF(AN58="","",", ")&amp;CHAR(34)&amp;SUBSTITUTE(T58,CHAR(34),"\"&amp;CHAR(34))&amp;CHAR(34)&amp;" = "&amp;H58,AN58)</f>
        <v/>
      </c>
      <c r="AP58">
        <f>IF(AND(I58&lt;&gt;"",U58&lt;&gt;""),AO58&amp;IF(AO58="","",", ")&amp;CHAR(34)&amp;SUBSTITUTE(U58,CHAR(34),"\"&amp;CHAR(34))&amp;CHAR(34)&amp;" = "&amp;I58,AO58)</f>
        <v/>
      </c>
      <c r="AQ58">
        <f>IF(AND(J58&lt;&gt;"",V58&lt;&gt;""),AP58&amp;IF(AP58="","",", ")&amp;CHAR(34)&amp;SUBSTITUTE(V58,CHAR(34),"\"&amp;CHAR(34))&amp;CHAR(34)&amp;" = "&amp;J58,AP58)</f>
        <v/>
      </c>
      <c r="AR58">
        <f>IF(AND(K58&lt;&gt;"",W58&lt;&gt;""),AQ58&amp;IF(AQ58="","",", ")&amp;CHAR(34)&amp;SUBSTITUTE(W58,CHAR(34),"\"&amp;CHAR(34))&amp;CHAR(34)&amp;" = "&amp;K58,AQ58)</f>
        <v/>
      </c>
      <c r="AS58">
        <f>IF(AND(L58&lt;&gt;"",X58&lt;&gt;""),AR58&amp;IF(AR58="","",", ")&amp;CHAR(34)&amp;SUBSTITUTE(X58,CHAR(34),"\"&amp;CHAR(34))&amp;CHAR(34)&amp;" = "&amp;L58,AR58)</f>
        <v/>
      </c>
      <c r="AT58">
        <f>IF(AND(M58&lt;&gt;"",Y58&lt;&gt;""),AS58&amp;IF(AS58="","",", ")&amp;CHAR(34)&amp;SUBSTITUTE(Y58,CHAR(34),"\"&amp;CHAR(34))&amp;CHAR(34)&amp;" = "&amp;M58,AS58)</f>
        <v/>
      </c>
      <c r="AU58">
        <f>IF(AND(B58&lt;&gt;"",N58&lt;&gt;""),""&amp;IF(""="",""," ")&amp;B58&amp;" "&amp;CHAR(34)&amp;SUBSTITUTE(N58,CHAR(34),CHAR(34)&amp;CHAR(34))&amp;CHAR(34),"")</f>
        <v/>
      </c>
      <c r="AV58">
        <f>IF(AND(C58&lt;&gt;"",O58&lt;&gt;""),AU58&amp;IF(AU58="",""," ")&amp;C58&amp;" "&amp;CHAR(34)&amp;SUBSTITUTE(O58,CHAR(34),CHAR(34)&amp;CHAR(34))&amp;CHAR(34),AU58)</f>
        <v/>
      </c>
      <c r="AW58">
        <f>IF(AND(D58&lt;&gt;"",P58&lt;&gt;""),AV58&amp;IF(AV58="",""," ")&amp;D58&amp;" "&amp;CHAR(34)&amp;SUBSTITUTE(P58,CHAR(34),CHAR(34)&amp;CHAR(34))&amp;CHAR(34),AV58)</f>
        <v/>
      </c>
      <c r="AX58">
        <f>IF(AND(E58&lt;&gt;"",Q58&lt;&gt;""),AW58&amp;IF(AW58="",""," ")&amp;E58&amp;" "&amp;CHAR(34)&amp;SUBSTITUTE(Q58,CHAR(34),CHAR(34)&amp;CHAR(34))&amp;CHAR(34),AW58)</f>
        <v/>
      </c>
      <c r="AY58">
        <f>IF(AND(F58&lt;&gt;"",R58&lt;&gt;""),AX58&amp;IF(AX58="",""," ")&amp;F58&amp;" "&amp;CHAR(34)&amp;SUBSTITUTE(R58,CHAR(34),CHAR(34)&amp;CHAR(34))&amp;CHAR(34),AX58)</f>
        <v/>
      </c>
      <c r="AZ58">
        <f>IF(AND(G58&lt;&gt;"",S58&lt;&gt;""),AY58&amp;IF(AY58="",""," ")&amp;G58&amp;" "&amp;CHAR(34)&amp;SUBSTITUTE(S58,CHAR(34),CHAR(34)&amp;CHAR(34))&amp;CHAR(34),AY58)</f>
        <v/>
      </c>
      <c r="BA58">
        <f>IF(AND(H58&lt;&gt;"",T58&lt;&gt;""),AZ58&amp;IF(AZ58="",""," ")&amp;H58&amp;" "&amp;CHAR(34)&amp;SUBSTITUTE(T58,CHAR(34),CHAR(34)&amp;CHAR(34))&amp;CHAR(34),AZ58)</f>
        <v/>
      </c>
      <c r="BB58">
        <f>IF(AND(I58&lt;&gt;"",U58&lt;&gt;""),BA58&amp;IF(BA58="",""," ")&amp;I58&amp;" "&amp;CHAR(34)&amp;SUBSTITUTE(U58,CHAR(34),CHAR(34)&amp;CHAR(34))&amp;CHAR(34),BA58)</f>
        <v/>
      </c>
      <c r="BC58">
        <f>IF(AND(J58&lt;&gt;"",V58&lt;&gt;""),BB58&amp;IF(BB58="",""," ")&amp;J58&amp;" "&amp;CHAR(34)&amp;SUBSTITUTE(V58,CHAR(34),CHAR(34)&amp;CHAR(34))&amp;CHAR(34),BB58)</f>
        <v/>
      </c>
      <c r="BD58">
        <f>IF(AND(K58&lt;&gt;"",W58&lt;&gt;""),BC58&amp;IF(BC58="",""," ")&amp;K58&amp;" "&amp;CHAR(34)&amp;SUBSTITUTE(W58,CHAR(34),CHAR(34)&amp;CHAR(34))&amp;CHAR(34),BC58)</f>
        <v/>
      </c>
      <c r="BE58">
        <f>IF(AND(L58&lt;&gt;"",X58&lt;&gt;""),BD58&amp;IF(BD58="",""," ")&amp;L58&amp;" "&amp;CHAR(34)&amp;SUBSTITUTE(X58,CHAR(34),CHAR(34)&amp;CHAR(34))&amp;CHAR(34),BD58)</f>
        <v/>
      </c>
      <c r="BF58">
        <f>IF(AND(M58&lt;&gt;"",Y58&lt;&gt;""),BE58&amp;IF(BE58="",""," ")&amp;M58&amp;" "&amp;CHAR(34)&amp;SUBSTITUTE(Y58,CHAR(34),CHAR(34)&amp;CHAR(34))&amp;CHAR(34),BE58)</f>
        <v/>
      </c>
    </row>
    <row r="59" spans="1:58">
      <c r="A59">
        <f>IF(Variables!$A$60="","",Variables!$A$60)</f>
        <v/>
      </c>
      <c r="B59">
        <f>IF(Variables!$E$60="","",IF(ISNUMBER(FIND("=",TRIM(MID(SUBSTITUTE(Variables!$E$60,";",REPT(" ",200)),1,200)))),TRIM(LEFT(TRIM(MID(SUBSTITUTE(Variables!$E$60,";",REPT(" ",200)),1,200)),FIND("=",TRIM(MID(SUBSTITUTE(Variables!$E$60,";",REPT(" ",200)),1,200)))-1)),TRIM(TRIM(MID(SUBSTITUTE(Variables!$E$60,";",REPT(" ",200)),1,200)))))</f>
        <v/>
      </c>
      <c r="C59">
        <f>IF(Variables!$E$60="","",IF(ISNUMBER(FIND("=",TRIM(MID(SUBSTITUTE(Variables!$E$60,";",REPT(" ",200)),201,200)))),TRIM(LEFT(TRIM(MID(SUBSTITUTE(Variables!$E$60,";",REPT(" ",200)),201,200)),FIND("=",TRIM(MID(SUBSTITUTE(Variables!$E$60,";",REPT(" ",200)),201,200)))-1)),TRIM(TRIM(MID(SUBSTITUTE(Variables!$E$60,";",REPT(" ",200)),201,200)))))</f>
        <v/>
      </c>
      <c r="D59">
        <f>IF(Variables!$E$60="","",IF(ISNUMBER(FIND("=",TRIM(MID(SUBSTITUTE(Variables!$E$60,";",REPT(" ",200)),401,200)))),TRIM(LEFT(TRIM(MID(SUBSTITUTE(Variables!$E$60,";",REPT(" ",200)),401,200)),FIND("=",TRIM(MID(SUBSTITUTE(Variables!$E$60,";",REPT(" ",200)),401,200)))-1)),TRIM(TRIM(MID(SUBSTITUTE(Variables!$E$60,";",REPT(" ",200)),401,200)))))</f>
        <v/>
      </c>
      <c r="E59">
        <f>IF(Variables!$E$60="","",IF(ISNUMBER(FIND("=",TRIM(MID(SUBSTITUTE(Variables!$E$60,";",REPT(" ",200)),601,200)))),TRIM(LEFT(TRIM(MID(SUBSTITUTE(Variables!$E$60,";",REPT(" ",200)),601,200)),FIND("=",TRIM(MID(SUBSTITUTE(Variables!$E$60,";",REPT(" ",200)),601,200)))-1)),TRIM(TRIM(MID(SUBSTITUTE(Variables!$E$60,";",REPT(" ",200)),601,200)))))</f>
        <v/>
      </c>
      <c r="F59">
        <f>IF(Variables!$E$60="","",IF(ISNUMBER(FIND("=",TRIM(MID(SUBSTITUTE(Variables!$E$60,";",REPT(" ",200)),801,200)))),TRIM(LEFT(TRIM(MID(SUBSTITUTE(Variables!$E$60,";",REPT(" ",200)),801,200)),FIND("=",TRIM(MID(SUBSTITUTE(Variables!$E$60,";",REPT(" ",200)),801,200)))-1)),TRIM(TRIM(MID(SUBSTITUTE(Variables!$E$60,";",REPT(" ",200)),801,200)))))</f>
        <v/>
      </c>
      <c r="G59">
        <f>IF(Variables!$E$60="","",IF(ISNUMBER(FIND("=",TRIM(MID(SUBSTITUTE(Variables!$E$60,";",REPT(" ",200)),1001,200)))),TRIM(LEFT(TRIM(MID(SUBSTITUTE(Variables!$E$60,";",REPT(" ",200)),1001,200)),FIND("=",TRIM(MID(SUBSTITUTE(Variables!$E$60,";",REPT(" ",200)),1001,200)))-1)),TRIM(TRIM(MID(SUBSTITUTE(Variables!$E$60,";",REPT(" ",200)),1001,200)))))</f>
        <v/>
      </c>
      <c r="H59">
        <f>IF(Variables!$E$60="","",IF(ISNUMBER(FIND("=",TRIM(MID(SUBSTITUTE(Variables!$E$60,";",REPT(" ",200)),1201,200)))),TRIM(LEFT(TRIM(MID(SUBSTITUTE(Variables!$E$60,";",REPT(" ",200)),1201,200)),FIND("=",TRIM(MID(SUBSTITUTE(Variables!$E$60,";",REPT(" ",200)),1201,200)))-1)),TRIM(TRIM(MID(SUBSTITUTE(Variables!$E$60,";",REPT(" ",200)),1201,200)))))</f>
        <v/>
      </c>
      <c r="I59">
        <f>IF(Variables!$E$60="","",IF(ISNUMBER(FIND("=",TRIM(MID(SUBSTITUTE(Variables!$E$60,";",REPT(" ",200)),1401,200)))),TRIM(LEFT(TRIM(MID(SUBSTITUTE(Variables!$E$60,";",REPT(" ",200)),1401,200)),FIND("=",TRIM(MID(SUBSTITUTE(Variables!$E$60,";",REPT(" ",200)),1401,200)))-1)),TRIM(TRIM(MID(SUBSTITUTE(Variables!$E$60,";",REPT(" ",200)),1401,200)))))</f>
        <v/>
      </c>
      <c r="J59">
        <f>IF(Variables!$E$60="","",IF(ISNUMBER(FIND("=",TRIM(MID(SUBSTITUTE(Variables!$E$60,";",REPT(" ",200)),1601,200)))),TRIM(LEFT(TRIM(MID(SUBSTITUTE(Variables!$E$60,";",REPT(" ",200)),1601,200)),FIND("=",TRIM(MID(SUBSTITUTE(Variables!$E$60,";",REPT(" ",200)),1601,200)))-1)),TRIM(TRIM(MID(SUBSTITUTE(Variables!$E$60,";",REPT(" ",200)),1601,200)))))</f>
        <v/>
      </c>
      <c r="K59">
        <f>IF(Variables!$E$60="","",IF(ISNUMBER(FIND("=",TRIM(MID(SUBSTITUTE(Variables!$E$60,";",REPT(" ",200)),1801,200)))),TRIM(LEFT(TRIM(MID(SUBSTITUTE(Variables!$E$60,";",REPT(" ",200)),1801,200)),FIND("=",TRIM(MID(SUBSTITUTE(Variables!$E$60,";",REPT(" ",200)),1801,200)))-1)),TRIM(TRIM(MID(SUBSTITUTE(Variables!$E$60,";",REPT(" ",200)),1801,200)))))</f>
        <v/>
      </c>
      <c r="L59">
        <f>IF(Variables!$E$60="","",IF(ISNUMBER(FIND("=",TRIM(MID(SUBSTITUTE(Variables!$E$60,";",REPT(" ",200)),2001,200)))),TRIM(LEFT(TRIM(MID(SUBSTITUTE(Variables!$E$60,";",REPT(" ",200)),2001,200)),FIND("=",TRIM(MID(SUBSTITUTE(Variables!$E$60,";",REPT(" ",200)),2001,200)))-1)),TRIM(TRIM(MID(SUBSTITUTE(Variables!$E$60,";",REPT(" ",200)),2001,200)))))</f>
        <v/>
      </c>
      <c r="M59">
        <f>IF(Variables!$E$60="","",IF(ISNUMBER(FIND("=",TRIM(MID(SUBSTITUTE(Variables!$E$60,";",REPT(" ",200)),2201,200)))),TRIM(LEFT(TRIM(MID(SUBSTITUTE(Variables!$E$60,";",REPT(" ",200)),2201,200)),FIND("=",TRIM(MID(SUBSTITUTE(Variables!$E$60,";",REPT(" ",200)),2201,200)))-1)),TRIM(TRIM(MID(SUBSTITUTE(Variables!$E$60,";",REPT(" ",200)),2201,200)))))</f>
        <v/>
      </c>
      <c r="N59">
        <f>IF(Variables!$E$60="","",IF(ISNUMBER(FIND("=",TRIM(MID(SUBSTITUTE(Variables!$E$60,";",REPT(" ",200)),1,200)))),TRIM(MID(TRIM(MID(SUBSTITUTE(Variables!$E$60,";",REPT(" ",200)),1,200)),FIND("=",TRIM(MID(SUBSTITUTE(Variables!$E$60,";",REPT(" ",200)),1,200)))+1,200)),""))</f>
        <v/>
      </c>
      <c r="O59">
        <f>IF(Variables!$E$60="","",IF(ISNUMBER(FIND("=",TRIM(MID(SUBSTITUTE(Variables!$E$60,";",REPT(" ",200)),201,200)))),TRIM(MID(TRIM(MID(SUBSTITUTE(Variables!$E$60,";",REPT(" ",200)),201,200)),FIND("=",TRIM(MID(SUBSTITUTE(Variables!$E$60,";",REPT(" ",200)),201,200)))+1,200)),""))</f>
        <v/>
      </c>
      <c r="P59">
        <f>IF(Variables!$E$60="","",IF(ISNUMBER(FIND("=",TRIM(MID(SUBSTITUTE(Variables!$E$60,";",REPT(" ",200)),401,200)))),TRIM(MID(TRIM(MID(SUBSTITUTE(Variables!$E$60,";",REPT(" ",200)),401,200)),FIND("=",TRIM(MID(SUBSTITUTE(Variables!$E$60,";",REPT(" ",200)),401,200)))+1,200)),""))</f>
        <v/>
      </c>
      <c r="Q59">
        <f>IF(Variables!$E$60="","",IF(ISNUMBER(FIND("=",TRIM(MID(SUBSTITUTE(Variables!$E$60,";",REPT(" ",200)),601,200)))),TRIM(MID(TRIM(MID(SUBSTITUTE(Variables!$E$60,";",REPT(" ",200)),601,200)),FIND("=",TRIM(MID(SUBSTITUTE(Variables!$E$60,";",REPT(" ",200)),601,200)))+1,200)),""))</f>
        <v/>
      </c>
      <c r="R59">
        <f>IF(Variables!$E$60="","",IF(ISNUMBER(FIND("=",TRIM(MID(SUBSTITUTE(Variables!$E$60,";",REPT(" ",200)),801,200)))),TRIM(MID(TRIM(MID(SUBSTITUTE(Variables!$E$60,";",REPT(" ",200)),801,200)),FIND("=",TRIM(MID(SUBSTITUTE(Variables!$E$60,";",REPT(" ",200)),801,200)))+1,200)),""))</f>
        <v/>
      </c>
      <c r="S59">
        <f>IF(Variables!$E$60="","",IF(ISNUMBER(FIND("=",TRIM(MID(SUBSTITUTE(Variables!$E$60,";",REPT(" ",200)),1001,200)))),TRIM(MID(TRIM(MID(SUBSTITUTE(Variables!$E$60,";",REPT(" ",200)),1001,200)),FIND("=",TRIM(MID(SUBSTITUTE(Variables!$E$60,";",REPT(" ",200)),1001,200)))+1,200)),""))</f>
        <v/>
      </c>
      <c r="T59">
        <f>IF(Variables!$E$60="","",IF(ISNUMBER(FIND("=",TRIM(MID(SUBSTITUTE(Variables!$E$60,";",REPT(" ",200)),1201,200)))),TRIM(MID(TRIM(MID(SUBSTITUTE(Variables!$E$60,";",REPT(" ",200)),1201,200)),FIND("=",TRIM(MID(SUBSTITUTE(Variables!$E$60,";",REPT(" ",200)),1201,200)))+1,200)),""))</f>
        <v/>
      </c>
      <c r="U59">
        <f>IF(Variables!$E$60="","",IF(ISNUMBER(FIND("=",TRIM(MID(SUBSTITUTE(Variables!$E$60,";",REPT(" ",200)),1401,200)))),TRIM(MID(TRIM(MID(SUBSTITUTE(Variables!$E$60,";",REPT(" ",200)),1401,200)),FIND("=",TRIM(MID(SUBSTITUTE(Variables!$E$60,";",REPT(" ",200)),1401,200)))+1,200)),""))</f>
        <v/>
      </c>
      <c r="V59">
        <f>IF(Variables!$E$60="","",IF(ISNUMBER(FIND("=",TRIM(MID(SUBSTITUTE(Variables!$E$60,";",REPT(" ",200)),1601,200)))),TRIM(MID(TRIM(MID(SUBSTITUTE(Variables!$E$60,";",REPT(" ",200)),1601,200)),FIND("=",TRIM(MID(SUBSTITUTE(Variables!$E$60,";",REPT(" ",200)),1601,200)))+1,200)),""))</f>
        <v/>
      </c>
      <c r="W59">
        <f>IF(Variables!$E$60="","",IF(ISNUMBER(FIND("=",TRIM(MID(SUBSTITUTE(Variables!$E$60,";",REPT(" ",200)),1801,200)))),TRIM(MID(TRIM(MID(SUBSTITUTE(Variables!$E$60,";",REPT(" ",200)),1801,200)),FIND("=",TRIM(MID(SUBSTITUTE(Variables!$E$60,";",REPT(" ",200)),1801,200)))+1,200)),""))</f>
        <v/>
      </c>
      <c r="X59">
        <f>IF(Variables!$E$60="","",IF(ISNUMBER(FIND("=",TRIM(MID(SUBSTITUTE(Variables!$E$60,";",REPT(" ",200)),2001,200)))),TRIM(MID(TRIM(MID(SUBSTITUTE(Variables!$E$60,";",REPT(" ",200)),2001,200)),FIND("=",TRIM(MID(SUBSTITUTE(Variables!$E$60,";",REPT(" ",200)),2001,200)))+1,200)),""))</f>
        <v/>
      </c>
      <c r="Y59">
        <f>IF(Variables!$E$60="","",IF(ISNUMBER(FIND("=",TRIM(MID(SUBSTITUTE(Variables!$E$60,";",REPT(" ",200)),2201,200)))),TRIM(MID(TRIM(MID(SUBSTITUTE(Variables!$E$60,";",REPT(" ",200)),2201,200)),FIND("=",TRIM(MID(SUBSTITUTE(Variables!$E$60,";",REPT(" ",200)),2201,200)))+1,200)),""))</f>
        <v/>
      </c>
      <c r="Z59">
        <f>--AND(B59&lt;&gt;"",N59&lt;&gt;"")+--AND(C59&lt;&gt;"",O59&lt;&gt;"")+--AND(D59&lt;&gt;"",P59&lt;&gt;"")+--AND(E59&lt;&gt;"",Q59&lt;&gt;"")+--AND(F59&lt;&gt;"",R59&lt;&gt;"")+--AND(G59&lt;&gt;"",S59&lt;&gt;"")+--AND(H59&lt;&gt;"",T59&lt;&gt;"")+--AND(I59&lt;&gt;"",U59&lt;&gt;"")+--AND(J59&lt;&gt;"",V59&lt;&gt;"")+--AND(K59&lt;&gt;"",W59&lt;&gt;"")+--AND(L59&lt;&gt;"",X59&lt;&gt;"")+--AND(M59&lt;&gt;"",Y59&lt;&gt;"")</f>
        <v>0.0</v>
      </c>
      <c r="AA59">
        <f>AT59</f>
        <v/>
      </c>
      <c r="AB59">
        <f>BF59</f>
        <v/>
      </c>
      <c r="AC59">
        <f>IF(Variables!$F$60="","",IF(ISNUMBER(FIND("=",TRIM(MID(SUBSTITUTE(Variables!$F$60,";",REPT(" ",200)),1,200)))),TRIM(LEFT(TRIM(MID(SUBSTITUTE(Variables!$F$60,";",REPT(" ",200)),1,200)),FIND("=",TRIM(MID(SUBSTITUTE(Variables!$F$60,";",REPT(" ",200)),1,200)))-1)),TRIM(TRIM(MID(SUBSTITUTE(Variables!$F$60,";",REPT(" ",200)),1,200)))))</f>
        <v/>
      </c>
      <c r="AD59">
        <f>IF(Variables!$F$60="","",IF(ISNUMBER(FIND("=",TRIM(MID(SUBSTITUTE(Variables!$F$60,";",REPT(" ",200)),201,200)))),TRIM(LEFT(TRIM(MID(SUBSTITUTE(Variables!$F$60,";",REPT(" ",200)),201,200)),FIND("=",TRIM(MID(SUBSTITUTE(Variables!$F$60,";",REPT(" ",200)),201,200)))-1)),TRIM(TRIM(MID(SUBSTITUTE(Variables!$F$60,";",REPT(" ",200)),201,200)))))</f>
        <v/>
      </c>
      <c r="AE59">
        <f>IF(Variables!$F$60="","",IF(ISNUMBER(FIND("=",TRIM(MID(SUBSTITUTE(Variables!$F$60,";",REPT(" ",200)),401,200)))),TRIM(LEFT(TRIM(MID(SUBSTITUTE(Variables!$F$60,";",REPT(" ",200)),401,200)),FIND("=",TRIM(MID(SUBSTITUTE(Variables!$F$60,";",REPT(" ",200)),401,200)))-1)),TRIM(TRIM(MID(SUBSTITUTE(Variables!$F$60,";",REPT(" ",200)),401,200)))))</f>
        <v/>
      </c>
      <c r="AF59">
        <f>IF(Variables!$F$60="","",IF(ISNUMBER(FIND("=",TRIM(MID(SUBSTITUTE(Variables!$F$60,";",REPT(" ",200)),601,200)))),TRIM(LEFT(TRIM(MID(SUBSTITUTE(Variables!$F$60,";",REPT(" ",200)),601,200)),FIND("=",TRIM(MID(SUBSTITUTE(Variables!$F$60,";",REPT(" ",200)),601,200)))-1)),TRIM(TRIM(MID(SUBSTITUTE(Variables!$F$60,";",REPT(" ",200)),601,200)))))</f>
        <v/>
      </c>
      <c r="AG59">
        <f>""&amp;IF(AC59="","",IF(""="","",", ")&amp;AC59)&amp;IF(AD59="","",IF(""&amp;IF(AC59="","",IF(""="","",", ")&amp;AC59)="","",", ")&amp;AD59)&amp;IF(AE59="","",IF(""&amp;IF(AC59="","",IF(""="","",", ")&amp;AC59)&amp;IF(AD59="","",IF(""&amp;IF(AC59="","",IF(""="","",", ")&amp;AC59)="","",", ")&amp;AD59)="","",", ")&amp;AE59)&amp;IF(AF59="","",IF(""&amp;IF(AC59="","",IF(""="","",", ")&amp;AC59)&amp;IF(AD59="","",IF(""&amp;IF(AC59="","",IF(""="","",", ")&amp;AC59)="","",", ")&amp;AD59)&amp;IF(AE59="","",IF(""&amp;IF(AC59="","",IF(""="","",", ")&amp;AC59)&amp;IF(AD59="","",IF(""&amp;IF(AC59="","",IF(""="","",", ")&amp;AC59)="","",", ")&amp;AD59)="","",", ")&amp;AE59)="","",", ")&amp;AF59)</f>
        <v/>
      </c>
      <c r="AH59">
        <f>""&amp;IF(AC59="","",IF(""="","",", ")&amp;AC59)&amp;IF(AD59="","",IF(""&amp;IF(AC59="","",IF(""="","",", ")&amp;AC59)="","",", ")&amp;AD59)&amp;IF(AE59="","",IF(""&amp;IF(AC59="","",IF(""="","",", ")&amp;AC59)&amp;IF(AD59="","",IF(""&amp;IF(AC59="","",IF(""="","",", ")&amp;AC59)="","",", ")&amp;AD59)="","",", ")&amp;AE59)&amp;IF(AF59="","",IF(""&amp;IF(AC59="","",IF(""="","",", ")&amp;AC59)&amp;IF(AD59="","",IF(""&amp;IF(AC59="","",IF(""="","",", ")&amp;AC59)="","",", ")&amp;AD59)&amp;IF(AE59="","",IF(""&amp;IF(AC59="","",IF(""="","",", ")&amp;AC59)&amp;IF(AD59="","",IF(""&amp;IF(AC59="","",IF(""="","",", ")&amp;AC59)="","",", ")&amp;AD59)="","",", ")&amp;AE59)="","",", ")&amp;AF59)</f>
        <v/>
      </c>
      <c r="AI59">
        <f>IF(AND(B59&lt;&gt;"",N59&lt;&gt;""),""&amp;IF(""="","",", ")&amp;CHAR(34)&amp;SUBSTITUTE(N59,CHAR(34),"\"&amp;CHAR(34))&amp;CHAR(34)&amp;" = "&amp;B59,"")</f>
        <v/>
      </c>
      <c r="AJ59">
        <f>IF(AND(C59&lt;&gt;"",O59&lt;&gt;""),AI59&amp;IF(AI59="","",", ")&amp;CHAR(34)&amp;SUBSTITUTE(O59,CHAR(34),"\"&amp;CHAR(34))&amp;CHAR(34)&amp;" = "&amp;C59,AI59)</f>
        <v/>
      </c>
      <c r="AK59">
        <f>IF(AND(D59&lt;&gt;"",P59&lt;&gt;""),AJ59&amp;IF(AJ59="","",", ")&amp;CHAR(34)&amp;SUBSTITUTE(P59,CHAR(34),"\"&amp;CHAR(34))&amp;CHAR(34)&amp;" = "&amp;D59,AJ59)</f>
        <v/>
      </c>
      <c r="AL59">
        <f>IF(AND(E59&lt;&gt;"",Q59&lt;&gt;""),AK59&amp;IF(AK59="","",", ")&amp;CHAR(34)&amp;SUBSTITUTE(Q59,CHAR(34),"\"&amp;CHAR(34))&amp;CHAR(34)&amp;" = "&amp;E59,AK59)</f>
        <v/>
      </c>
      <c r="AM59">
        <f>IF(AND(F59&lt;&gt;"",R59&lt;&gt;""),AL59&amp;IF(AL59="","",", ")&amp;CHAR(34)&amp;SUBSTITUTE(R59,CHAR(34),"\"&amp;CHAR(34))&amp;CHAR(34)&amp;" = "&amp;F59,AL59)</f>
        <v/>
      </c>
      <c r="AN59">
        <f>IF(AND(G59&lt;&gt;"",S59&lt;&gt;""),AM59&amp;IF(AM59="","",", ")&amp;CHAR(34)&amp;SUBSTITUTE(S59,CHAR(34),"\"&amp;CHAR(34))&amp;CHAR(34)&amp;" = "&amp;G59,AM59)</f>
        <v/>
      </c>
      <c r="AO59">
        <f>IF(AND(H59&lt;&gt;"",T59&lt;&gt;""),AN59&amp;IF(AN59="","",", ")&amp;CHAR(34)&amp;SUBSTITUTE(T59,CHAR(34),"\"&amp;CHAR(34))&amp;CHAR(34)&amp;" = "&amp;H59,AN59)</f>
        <v/>
      </c>
      <c r="AP59">
        <f>IF(AND(I59&lt;&gt;"",U59&lt;&gt;""),AO59&amp;IF(AO59="","",", ")&amp;CHAR(34)&amp;SUBSTITUTE(U59,CHAR(34),"\"&amp;CHAR(34))&amp;CHAR(34)&amp;" = "&amp;I59,AO59)</f>
        <v/>
      </c>
      <c r="AQ59">
        <f>IF(AND(J59&lt;&gt;"",V59&lt;&gt;""),AP59&amp;IF(AP59="","",", ")&amp;CHAR(34)&amp;SUBSTITUTE(V59,CHAR(34),"\"&amp;CHAR(34))&amp;CHAR(34)&amp;" = "&amp;J59,AP59)</f>
        <v/>
      </c>
      <c r="AR59">
        <f>IF(AND(K59&lt;&gt;"",W59&lt;&gt;""),AQ59&amp;IF(AQ59="","",", ")&amp;CHAR(34)&amp;SUBSTITUTE(W59,CHAR(34),"\"&amp;CHAR(34))&amp;CHAR(34)&amp;" = "&amp;K59,AQ59)</f>
        <v/>
      </c>
      <c r="AS59">
        <f>IF(AND(L59&lt;&gt;"",X59&lt;&gt;""),AR59&amp;IF(AR59="","",", ")&amp;CHAR(34)&amp;SUBSTITUTE(X59,CHAR(34),"\"&amp;CHAR(34))&amp;CHAR(34)&amp;" = "&amp;L59,AR59)</f>
        <v/>
      </c>
      <c r="AT59">
        <f>IF(AND(M59&lt;&gt;"",Y59&lt;&gt;""),AS59&amp;IF(AS59="","",", ")&amp;CHAR(34)&amp;SUBSTITUTE(Y59,CHAR(34),"\"&amp;CHAR(34))&amp;CHAR(34)&amp;" = "&amp;M59,AS59)</f>
        <v/>
      </c>
      <c r="AU59">
        <f>IF(AND(B59&lt;&gt;"",N59&lt;&gt;""),""&amp;IF(""="",""," ")&amp;B59&amp;" "&amp;CHAR(34)&amp;SUBSTITUTE(N59,CHAR(34),CHAR(34)&amp;CHAR(34))&amp;CHAR(34),"")</f>
        <v/>
      </c>
      <c r="AV59">
        <f>IF(AND(C59&lt;&gt;"",O59&lt;&gt;""),AU59&amp;IF(AU59="",""," ")&amp;C59&amp;" "&amp;CHAR(34)&amp;SUBSTITUTE(O59,CHAR(34),CHAR(34)&amp;CHAR(34))&amp;CHAR(34),AU59)</f>
        <v/>
      </c>
      <c r="AW59">
        <f>IF(AND(D59&lt;&gt;"",P59&lt;&gt;""),AV59&amp;IF(AV59="",""," ")&amp;D59&amp;" "&amp;CHAR(34)&amp;SUBSTITUTE(P59,CHAR(34),CHAR(34)&amp;CHAR(34))&amp;CHAR(34),AV59)</f>
        <v/>
      </c>
      <c r="AX59">
        <f>IF(AND(E59&lt;&gt;"",Q59&lt;&gt;""),AW59&amp;IF(AW59="",""," ")&amp;E59&amp;" "&amp;CHAR(34)&amp;SUBSTITUTE(Q59,CHAR(34),CHAR(34)&amp;CHAR(34))&amp;CHAR(34),AW59)</f>
        <v/>
      </c>
      <c r="AY59">
        <f>IF(AND(F59&lt;&gt;"",R59&lt;&gt;""),AX59&amp;IF(AX59="",""," ")&amp;F59&amp;" "&amp;CHAR(34)&amp;SUBSTITUTE(R59,CHAR(34),CHAR(34)&amp;CHAR(34))&amp;CHAR(34),AX59)</f>
        <v/>
      </c>
      <c r="AZ59">
        <f>IF(AND(G59&lt;&gt;"",S59&lt;&gt;""),AY59&amp;IF(AY59="",""," ")&amp;G59&amp;" "&amp;CHAR(34)&amp;SUBSTITUTE(S59,CHAR(34),CHAR(34)&amp;CHAR(34))&amp;CHAR(34),AY59)</f>
        <v/>
      </c>
      <c r="BA59">
        <f>IF(AND(H59&lt;&gt;"",T59&lt;&gt;""),AZ59&amp;IF(AZ59="",""," ")&amp;H59&amp;" "&amp;CHAR(34)&amp;SUBSTITUTE(T59,CHAR(34),CHAR(34)&amp;CHAR(34))&amp;CHAR(34),AZ59)</f>
        <v/>
      </c>
      <c r="BB59">
        <f>IF(AND(I59&lt;&gt;"",U59&lt;&gt;""),BA59&amp;IF(BA59="",""," ")&amp;I59&amp;" "&amp;CHAR(34)&amp;SUBSTITUTE(U59,CHAR(34),CHAR(34)&amp;CHAR(34))&amp;CHAR(34),BA59)</f>
        <v/>
      </c>
      <c r="BC59">
        <f>IF(AND(J59&lt;&gt;"",V59&lt;&gt;""),BB59&amp;IF(BB59="",""," ")&amp;J59&amp;" "&amp;CHAR(34)&amp;SUBSTITUTE(V59,CHAR(34),CHAR(34)&amp;CHAR(34))&amp;CHAR(34),BB59)</f>
        <v/>
      </c>
      <c r="BD59">
        <f>IF(AND(K59&lt;&gt;"",W59&lt;&gt;""),BC59&amp;IF(BC59="",""," ")&amp;K59&amp;" "&amp;CHAR(34)&amp;SUBSTITUTE(W59,CHAR(34),CHAR(34)&amp;CHAR(34))&amp;CHAR(34),BC59)</f>
        <v/>
      </c>
      <c r="BE59">
        <f>IF(AND(L59&lt;&gt;"",X59&lt;&gt;""),BD59&amp;IF(BD59="",""," ")&amp;L59&amp;" "&amp;CHAR(34)&amp;SUBSTITUTE(X59,CHAR(34),CHAR(34)&amp;CHAR(34))&amp;CHAR(34),BD59)</f>
        <v/>
      </c>
      <c r="BF59">
        <f>IF(AND(M59&lt;&gt;"",Y59&lt;&gt;""),BE59&amp;IF(BE59="",""," ")&amp;M59&amp;" "&amp;CHAR(34)&amp;SUBSTITUTE(Y59,CHAR(34),CHAR(34)&amp;CHAR(34))&amp;CHAR(34),BE59)</f>
        <v/>
      </c>
    </row>
    <row r="60" spans="1:58">
      <c r="A60">
        <f>IF(Variables!$A$61="","",Variables!$A$61)</f>
        <v/>
      </c>
      <c r="B60">
        <f>IF(Variables!$E$61="","",IF(ISNUMBER(FIND("=",TRIM(MID(SUBSTITUTE(Variables!$E$61,";",REPT(" ",200)),1,200)))),TRIM(LEFT(TRIM(MID(SUBSTITUTE(Variables!$E$61,";",REPT(" ",200)),1,200)),FIND("=",TRIM(MID(SUBSTITUTE(Variables!$E$61,";",REPT(" ",200)),1,200)))-1)),TRIM(TRIM(MID(SUBSTITUTE(Variables!$E$61,";",REPT(" ",200)),1,200)))))</f>
        <v/>
      </c>
      <c r="C60">
        <f>IF(Variables!$E$61="","",IF(ISNUMBER(FIND("=",TRIM(MID(SUBSTITUTE(Variables!$E$61,";",REPT(" ",200)),201,200)))),TRIM(LEFT(TRIM(MID(SUBSTITUTE(Variables!$E$61,";",REPT(" ",200)),201,200)),FIND("=",TRIM(MID(SUBSTITUTE(Variables!$E$61,";",REPT(" ",200)),201,200)))-1)),TRIM(TRIM(MID(SUBSTITUTE(Variables!$E$61,";",REPT(" ",200)),201,200)))))</f>
        <v/>
      </c>
      <c r="D60">
        <f>IF(Variables!$E$61="","",IF(ISNUMBER(FIND("=",TRIM(MID(SUBSTITUTE(Variables!$E$61,";",REPT(" ",200)),401,200)))),TRIM(LEFT(TRIM(MID(SUBSTITUTE(Variables!$E$61,";",REPT(" ",200)),401,200)),FIND("=",TRIM(MID(SUBSTITUTE(Variables!$E$61,";",REPT(" ",200)),401,200)))-1)),TRIM(TRIM(MID(SUBSTITUTE(Variables!$E$61,";",REPT(" ",200)),401,200)))))</f>
        <v/>
      </c>
      <c r="E60">
        <f>IF(Variables!$E$61="","",IF(ISNUMBER(FIND("=",TRIM(MID(SUBSTITUTE(Variables!$E$61,";",REPT(" ",200)),601,200)))),TRIM(LEFT(TRIM(MID(SUBSTITUTE(Variables!$E$61,";",REPT(" ",200)),601,200)),FIND("=",TRIM(MID(SUBSTITUTE(Variables!$E$61,";",REPT(" ",200)),601,200)))-1)),TRIM(TRIM(MID(SUBSTITUTE(Variables!$E$61,";",REPT(" ",200)),601,200)))))</f>
        <v/>
      </c>
      <c r="F60">
        <f>IF(Variables!$E$61="","",IF(ISNUMBER(FIND("=",TRIM(MID(SUBSTITUTE(Variables!$E$61,";",REPT(" ",200)),801,200)))),TRIM(LEFT(TRIM(MID(SUBSTITUTE(Variables!$E$61,";",REPT(" ",200)),801,200)),FIND("=",TRIM(MID(SUBSTITUTE(Variables!$E$61,";",REPT(" ",200)),801,200)))-1)),TRIM(TRIM(MID(SUBSTITUTE(Variables!$E$61,";",REPT(" ",200)),801,200)))))</f>
        <v/>
      </c>
      <c r="G60">
        <f>IF(Variables!$E$61="","",IF(ISNUMBER(FIND("=",TRIM(MID(SUBSTITUTE(Variables!$E$61,";",REPT(" ",200)),1001,200)))),TRIM(LEFT(TRIM(MID(SUBSTITUTE(Variables!$E$61,";",REPT(" ",200)),1001,200)),FIND("=",TRIM(MID(SUBSTITUTE(Variables!$E$61,";",REPT(" ",200)),1001,200)))-1)),TRIM(TRIM(MID(SUBSTITUTE(Variables!$E$61,";",REPT(" ",200)),1001,200)))))</f>
        <v/>
      </c>
      <c r="H60">
        <f>IF(Variables!$E$61="","",IF(ISNUMBER(FIND("=",TRIM(MID(SUBSTITUTE(Variables!$E$61,";",REPT(" ",200)),1201,200)))),TRIM(LEFT(TRIM(MID(SUBSTITUTE(Variables!$E$61,";",REPT(" ",200)),1201,200)),FIND("=",TRIM(MID(SUBSTITUTE(Variables!$E$61,";",REPT(" ",200)),1201,200)))-1)),TRIM(TRIM(MID(SUBSTITUTE(Variables!$E$61,";",REPT(" ",200)),1201,200)))))</f>
        <v/>
      </c>
      <c r="I60">
        <f>IF(Variables!$E$61="","",IF(ISNUMBER(FIND("=",TRIM(MID(SUBSTITUTE(Variables!$E$61,";",REPT(" ",200)),1401,200)))),TRIM(LEFT(TRIM(MID(SUBSTITUTE(Variables!$E$61,";",REPT(" ",200)),1401,200)),FIND("=",TRIM(MID(SUBSTITUTE(Variables!$E$61,";",REPT(" ",200)),1401,200)))-1)),TRIM(TRIM(MID(SUBSTITUTE(Variables!$E$61,";",REPT(" ",200)),1401,200)))))</f>
        <v/>
      </c>
      <c r="J60">
        <f>IF(Variables!$E$61="","",IF(ISNUMBER(FIND("=",TRIM(MID(SUBSTITUTE(Variables!$E$61,";",REPT(" ",200)),1601,200)))),TRIM(LEFT(TRIM(MID(SUBSTITUTE(Variables!$E$61,";",REPT(" ",200)),1601,200)),FIND("=",TRIM(MID(SUBSTITUTE(Variables!$E$61,";",REPT(" ",200)),1601,200)))-1)),TRIM(TRIM(MID(SUBSTITUTE(Variables!$E$61,";",REPT(" ",200)),1601,200)))))</f>
        <v/>
      </c>
      <c r="K60">
        <f>IF(Variables!$E$61="","",IF(ISNUMBER(FIND("=",TRIM(MID(SUBSTITUTE(Variables!$E$61,";",REPT(" ",200)),1801,200)))),TRIM(LEFT(TRIM(MID(SUBSTITUTE(Variables!$E$61,";",REPT(" ",200)),1801,200)),FIND("=",TRIM(MID(SUBSTITUTE(Variables!$E$61,";",REPT(" ",200)),1801,200)))-1)),TRIM(TRIM(MID(SUBSTITUTE(Variables!$E$61,";",REPT(" ",200)),1801,200)))))</f>
        <v/>
      </c>
      <c r="L60">
        <f>IF(Variables!$E$61="","",IF(ISNUMBER(FIND("=",TRIM(MID(SUBSTITUTE(Variables!$E$61,";",REPT(" ",200)),2001,200)))),TRIM(LEFT(TRIM(MID(SUBSTITUTE(Variables!$E$61,";",REPT(" ",200)),2001,200)),FIND("=",TRIM(MID(SUBSTITUTE(Variables!$E$61,";",REPT(" ",200)),2001,200)))-1)),TRIM(TRIM(MID(SUBSTITUTE(Variables!$E$61,";",REPT(" ",200)),2001,200)))))</f>
        <v/>
      </c>
      <c r="M60">
        <f>IF(Variables!$E$61="","",IF(ISNUMBER(FIND("=",TRIM(MID(SUBSTITUTE(Variables!$E$61,";",REPT(" ",200)),2201,200)))),TRIM(LEFT(TRIM(MID(SUBSTITUTE(Variables!$E$61,";",REPT(" ",200)),2201,200)),FIND("=",TRIM(MID(SUBSTITUTE(Variables!$E$61,";",REPT(" ",200)),2201,200)))-1)),TRIM(TRIM(MID(SUBSTITUTE(Variables!$E$61,";",REPT(" ",200)),2201,200)))))</f>
        <v/>
      </c>
      <c r="N60">
        <f>IF(Variables!$E$61="","",IF(ISNUMBER(FIND("=",TRIM(MID(SUBSTITUTE(Variables!$E$61,";",REPT(" ",200)),1,200)))),TRIM(MID(TRIM(MID(SUBSTITUTE(Variables!$E$61,";",REPT(" ",200)),1,200)),FIND("=",TRIM(MID(SUBSTITUTE(Variables!$E$61,";",REPT(" ",200)),1,200)))+1,200)),""))</f>
        <v/>
      </c>
      <c r="O60">
        <f>IF(Variables!$E$61="","",IF(ISNUMBER(FIND("=",TRIM(MID(SUBSTITUTE(Variables!$E$61,";",REPT(" ",200)),201,200)))),TRIM(MID(TRIM(MID(SUBSTITUTE(Variables!$E$61,";",REPT(" ",200)),201,200)),FIND("=",TRIM(MID(SUBSTITUTE(Variables!$E$61,";",REPT(" ",200)),201,200)))+1,200)),""))</f>
        <v/>
      </c>
      <c r="P60">
        <f>IF(Variables!$E$61="","",IF(ISNUMBER(FIND("=",TRIM(MID(SUBSTITUTE(Variables!$E$61,";",REPT(" ",200)),401,200)))),TRIM(MID(TRIM(MID(SUBSTITUTE(Variables!$E$61,";",REPT(" ",200)),401,200)),FIND("=",TRIM(MID(SUBSTITUTE(Variables!$E$61,";",REPT(" ",200)),401,200)))+1,200)),""))</f>
        <v/>
      </c>
      <c r="Q60">
        <f>IF(Variables!$E$61="","",IF(ISNUMBER(FIND("=",TRIM(MID(SUBSTITUTE(Variables!$E$61,";",REPT(" ",200)),601,200)))),TRIM(MID(TRIM(MID(SUBSTITUTE(Variables!$E$61,";",REPT(" ",200)),601,200)),FIND("=",TRIM(MID(SUBSTITUTE(Variables!$E$61,";",REPT(" ",200)),601,200)))+1,200)),""))</f>
        <v/>
      </c>
      <c r="R60">
        <f>IF(Variables!$E$61="","",IF(ISNUMBER(FIND("=",TRIM(MID(SUBSTITUTE(Variables!$E$61,";",REPT(" ",200)),801,200)))),TRIM(MID(TRIM(MID(SUBSTITUTE(Variables!$E$61,";",REPT(" ",200)),801,200)),FIND("=",TRIM(MID(SUBSTITUTE(Variables!$E$61,";",REPT(" ",200)),801,200)))+1,200)),""))</f>
        <v/>
      </c>
      <c r="S60">
        <f>IF(Variables!$E$61="","",IF(ISNUMBER(FIND("=",TRIM(MID(SUBSTITUTE(Variables!$E$61,";",REPT(" ",200)),1001,200)))),TRIM(MID(TRIM(MID(SUBSTITUTE(Variables!$E$61,";",REPT(" ",200)),1001,200)),FIND("=",TRIM(MID(SUBSTITUTE(Variables!$E$61,";",REPT(" ",200)),1001,200)))+1,200)),""))</f>
        <v/>
      </c>
      <c r="T60">
        <f>IF(Variables!$E$61="","",IF(ISNUMBER(FIND("=",TRIM(MID(SUBSTITUTE(Variables!$E$61,";",REPT(" ",200)),1201,200)))),TRIM(MID(TRIM(MID(SUBSTITUTE(Variables!$E$61,";",REPT(" ",200)),1201,200)),FIND("=",TRIM(MID(SUBSTITUTE(Variables!$E$61,";",REPT(" ",200)),1201,200)))+1,200)),""))</f>
        <v/>
      </c>
      <c r="U60">
        <f>IF(Variables!$E$61="","",IF(ISNUMBER(FIND("=",TRIM(MID(SUBSTITUTE(Variables!$E$61,";",REPT(" ",200)),1401,200)))),TRIM(MID(TRIM(MID(SUBSTITUTE(Variables!$E$61,";",REPT(" ",200)),1401,200)),FIND("=",TRIM(MID(SUBSTITUTE(Variables!$E$61,";",REPT(" ",200)),1401,200)))+1,200)),""))</f>
        <v/>
      </c>
      <c r="V60">
        <f>IF(Variables!$E$61="","",IF(ISNUMBER(FIND("=",TRIM(MID(SUBSTITUTE(Variables!$E$61,";",REPT(" ",200)),1601,200)))),TRIM(MID(TRIM(MID(SUBSTITUTE(Variables!$E$61,";",REPT(" ",200)),1601,200)),FIND("=",TRIM(MID(SUBSTITUTE(Variables!$E$61,";",REPT(" ",200)),1601,200)))+1,200)),""))</f>
        <v/>
      </c>
      <c r="W60">
        <f>IF(Variables!$E$61="","",IF(ISNUMBER(FIND("=",TRIM(MID(SUBSTITUTE(Variables!$E$61,";",REPT(" ",200)),1801,200)))),TRIM(MID(TRIM(MID(SUBSTITUTE(Variables!$E$61,";",REPT(" ",200)),1801,200)),FIND("=",TRIM(MID(SUBSTITUTE(Variables!$E$61,";",REPT(" ",200)),1801,200)))+1,200)),""))</f>
        <v/>
      </c>
      <c r="X60">
        <f>IF(Variables!$E$61="","",IF(ISNUMBER(FIND("=",TRIM(MID(SUBSTITUTE(Variables!$E$61,";",REPT(" ",200)),2001,200)))),TRIM(MID(TRIM(MID(SUBSTITUTE(Variables!$E$61,";",REPT(" ",200)),2001,200)),FIND("=",TRIM(MID(SUBSTITUTE(Variables!$E$61,";",REPT(" ",200)),2001,200)))+1,200)),""))</f>
        <v/>
      </c>
      <c r="Y60">
        <f>IF(Variables!$E$61="","",IF(ISNUMBER(FIND("=",TRIM(MID(SUBSTITUTE(Variables!$E$61,";",REPT(" ",200)),2201,200)))),TRIM(MID(TRIM(MID(SUBSTITUTE(Variables!$E$61,";",REPT(" ",200)),2201,200)),FIND("=",TRIM(MID(SUBSTITUTE(Variables!$E$61,";",REPT(" ",200)),2201,200)))+1,200)),""))</f>
        <v/>
      </c>
      <c r="Z60">
        <f>--AND(B60&lt;&gt;"",N60&lt;&gt;"")+--AND(C60&lt;&gt;"",O60&lt;&gt;"")+--AND(D60&lt;&gt;"",P60&lt;&gt;"")+--AND(E60&lt;&gt;"",Q60&lt;&gt;"")+--AND(F60&lt;&gt;"",R60&lt;&gt;"")+--AND(G60&lt;&gt;"",S60&lt;&gt;"")+--AND(H60&lt;&gt;"",T60&lt;&gt;"")+--AND(I60&lt;&gt;"",U60&lt;&gt;"")+--AND(J60&lt;&gt;"",V60&lt;&gt;"")+--AND(K60&lt;&gt;"",W60&lt;&gt;"")+--AND(L60&lt;&gt;"",X60&lt;&gt;"")+--AND(M60&lt;&gt;"",Y60&lt;&gt;"")</f>
        <v>0.0</v>
      </c>
      <c r="AA60">
        <f>AT60</f>
        <v/>
      </c>
      <c r="AB60">
        <f>BF60</f>
        <v/>
      </c>
      <c r="AC60">
        <f>IF(Variables!$F$61="","",IF(ISNUMBER(FIND("=",TRIM(MID(SUBSTITUTE(Variables!$F$61,";",REPT(" ",200)),1,200)))),TRIM(LEFT(TRIM(MID(SUBSTITUTE(Variables!$F$61,";",REPT(" ",200)),1,200)),FIND("=",TRIM(MID(SUBSTITUTE(Variables!$F$61,";",REPT(" ",200)),1,200)))-1)),TRIM(TRIM(MID(SUBSTITUTE(Variables!$F$61,";",REPT(" ",200)),1,200)))))</f>
        <v/>
      </c>
      <c r="AD60">
        <f>IF(Variables!$F$61="","",IF(ISNUMBER(FIND("=",TRIM(MID(SUBSTITUTE(Variables!$F$61,";",REPT(" ",200)),201,200)))),TRIM(LEFT(TRIM(MID(SUBSTITUTE(Variables!$F$61,";",REPT(" ",200)),201,200)),FIND("=",TRIM(MID(SUBSTITUTE(Variables!$F$61,";",REPT(" ",200)),201,200)))-1)),TRIM(TRIM(MID(SUBSTITUTE(Variables!$F$61,";",REPT(" ",200)),201,200)))))</f>
        <v/>
      </c>
      <c r="AE60">
        <f>IF(Variables!$F$61="","",IF(ISNUMBER(FIND("=",TRIM(MID(SUBSTITUTE(Variables!$F$61,";",REPT(" ",200)),401,200)))),TRIM(LEFT(TRIM(MID(SUBSTITUTE(Variables!$F$61,";",REPT(" ",200)),401,200)),FIND("=",TRIM(MID(SUBSTITUTE(Variables!$F$61,";",REPT(" ",200)),401,200)))-1)),TRIM(TRIM(MID(SUBSTITUTE(Variables!$F$61,";",REPT(" ",200)),401,200)))))</f>
        <v/>
      </c>
      <c r="AF60">
        <f>IF(Variables!$F$61="","",IF(ISNUMBER(FIND("=",TRIM(MID(SUBSTITUTE(Variables!$F$61,";",REPT(" ",200)),601,200)))),TRIM(LEFT(TRIM(MID(SUBSTITUTE(Variables!$F$61,";",REPT(" ",200)),601,200)),FIND("=",TRIM(MID(SUBSTITUTE(Variables!$F$61,";",REPT(" ",200)),601,200)))-1)),TRIM(TRIM(MID(SUBSTITUTE(Variables!$F$61,";",REPT(" ",200)),601,200)))))</f>
        <v/>
      </c>
      <c r="AG60">
        <f>""&amp;IF(AC60="","",IF(""="","",", ")&amp;AC60)&amp;IF(AD60="","",IF(""&amp;IF(AC60="","",IF(""="","",", ")&amp;AC60)="","",", ")&amp;AD60)&amp;IF(AE60="","",IF(""&amp;IF(AC60="","",IF(""="","",", ")&amp;AC60)&amp;IF(AD60="","",IF(""&amp;IF(AC60="","",IF(""="","",", ")&amp;AC60)="","",", ")&amp;AD60)="","",", ")&amp;AE60)&amp;IF(AF60="","",IF(""&amp;IF(AC60="","",IF(""="","",", ")&amp;AC60)&amp;IF(AD60="","",IF(""&amp;IF(AC60="","",IF(""="","",", ")&amp;AC60)="","",", ")&amp;AD60)&amp;IF(AE60="","",IF(""&amp;IF(AC60="","",IF(""="","",", ")&amp;AC60)&amp;IF(AD60="","",IF(""&amp;IF(AC60="","",IF(""="","",", ")&amp;AC60)="","",", ")&amp;AD60)="","",", ")&amp;AE60)="","",", ")&amp;AF60)</f>
        <v/>
      </c>
      <c r="AH60">
        <f>""&amp;IF(AC60="","",IF(""="","",", ")&amp;AC60)&amp;IF(AD60="","",IF(""&amp;IF(AC60="","",IF(""="","",", ")&amp;AC60)="","",", ")&amp;AD60)&amp;IF(AE60="","",IF(""&amp;IF(AC60="","",IF(""="","",", ")&amp;AC60)&amp;IF(AD60="","",IF(""&amp;IF(AC60="","",IF(""="","",", ")&amp;AC60)="","",", ")&amp;AD60)="","",", ")&amp;AE60)&amp;IF(AF60="","",IF(""&amp;IF(AC60="","",IF(""="","",", ")&amp;AC60)&amp;IF(AD60="","",IF(""&amp;IF(AC60="","",IF(""="","",", ")&amp;AC60)="","",", ")&amp;AD60)&amp;IF(AE60="","",IF(""&amp;IF(AC60="","",IF(""="","",", ")&amp;AC60)&amp;IF(AD60="","",IF(""&amp;IF(AC60="","",IF(""="","",", ")&amp;AC60)="","",", ")&amp;AD60)="","",", ")&amp;AE60)="","",", ")&amp;AF60)</f>
        <v/>
      </c>
      <c r="AI60">
        <f>IF(AND(B60&lt;&gt;"",N60&lt;&gt;""),""&amp;IF(""="","",", ")&amp;CHAR(34)&amp;SUBSTITUTE(N60,CHAR(34),"\"&amp;CHAR(34))&amp;CHAR(34)&amp;" = "&amp;B60,"")</f>
        <v/>
      </c>
      <c r="AJ60">
        <f>IF(AND(C60&lt;&gt;"",O60&lt;&gt;""),AI60&amp;IF(AI60="","",", ")&amp;CHAR(34)&amp;SUBSTITUTE(O60,CHAR(34),"\"&amp;CHAR(34))&amp;CHAR(34)&amp;" = "&amp;C60,AI60)</f>
        <v/>
      </c>
      <c r="AK60">
        <f>IF(AND(D60&lt;&gt;"",P60&lt;&gt;""),AJ60&amp;IF(AJ60="","",", ")&amp;CHAR(34)&amp;SUBSTITUTE(P60,CHAR(34),"\"&amp;CHAR(34))&amp;CHAR(34)&amp;" = "&amp;D60,AJ60)</f>
        <v/>
      </c>
      <c r="AL60">
        <f>IF(AND(E60&lt;&gt;"",Q60&lt;&gt;""),AK60&amp;IF(AK60="","",", ")&amp;CHAR(34)&amp;SUBSTITUTE(Q60,CHAR(34),"\"&amp;CHAR(34))&amp;CHAR(34)&amp;" = "&amp;E60,AK60)</f>
        <v/>
      </c>
      <c r="AM60">
        <f>IF(AND(F60&lt;&gt;"",R60&lt;&gt;""),AL60&amp;IF(AL60="","",", ")&amp;CHAR(34)&amp;SUBSTITUTE(R60,CHAR(34),"\"&amp;CHAR(34))&amp;CHAR(34)&amp;" = "&amp;F60,AL60)</f>
        <v/>
      </c>
      <c r="AN60">
        <f>IF(AND(G60&lt;&gt;"",S60&lt;&gt;""),AM60&amp;IF(AM60="","",", ")&amp;CHAR(34)&amp;SUBSTITUTE(S60,CHAR(34),"\"&amp;CHAR(34))&amp;CHAR(34)&amp;" = "&amp;G60,AM60)</f>
        <v/>
      </c>
      <c r="AO60">
        <f>IF(AND(H60&lt;&gt;"",T60&lt;&gt;""),AN60&amp;IF(AN60="","",", ")&amp;CHAR(34)&amp;SUBSTITUTE(T60,CHAR(34),"\"&amp;CHAR(34))&amp;CHAR(34)&amp;" = "&amp;H60,AN60)</f>
        <v/>
      </c>
      <c r="AP60">
        <f>IF(AND(I60&lt;&gt;"",U60&lt;&gt;""),AO60&amp;IF(AO60="","",", ")&amp;CHAR(34)&amp;SUBSTITUTE(U60,CHAR(34),"\"&amp;CHAR(34))&amp;CHAR(34)&amp;" = "&amp;I60,AO60)</f>
        <v/>
      </c>
      <c r="AQ60">
        <f>IF(AND(J60&lt;&gt;"",V60&lt;&gt;""),AP60&amp;IF(AP60="","",", ")&amp;CHAR(34)&amp;SUBSTITUTE(V60,CHAR(34),"\"&amp;CHAR(34))&amp;CHAR(34)&amp;" = "&amp;J60,AP60)</f>
        <v/>
      </c>
      <c r="AR60">
        <f>IF(AND(K60&lt;&gt;"",W60&lt;&gt;""),AQ60&amp;IF(AQ60="","",", ")&amp;CHAR(34)&amp;SUBSTITUTE(W60,CHAR(34),"\"&amp;CHAR(34))&amp;CHAR(34)&amp;" = "&amp;K60,AQ60)</f>
        <v/>
      </c>
      <c r="AS60">
        <f>IF(AND(L60&lt;&gt;"",X60&lt;&gt;""),AR60&amp;IF(AR60="","",", ")&amp;CHAR(34)&amp;SUBSTITUTE(X60,CHAR(34),"\"&amp;CHAR(34))&amp;CHAR(34)&amp;" = "&amp;L60,AR60)</f>
        <v/>
      </c>
      <c r="AT60">
        <f>IF(AND(M60&lt;&gt;"",Y60&lt;&gt;""),AS60&amp;IF(AS60="","",", ")&amp;CHAR(34)&amp;SUBSTITUTE(Y60,CHAR(34),"\"&amp;CHAR(34))&amp;CHAR(34)&amp;" = "&amp;M60,AS60)</f>
        <v/>
      </c>
      <c r="AU60">
        <f>IF(AND(B60&lt;&gt;"",N60&lt;&gt;""),""&amp;IF(""="",""," ")&amp;B60&amp;" "&amp;CHAR(34)&amp;SUBSTITUTE(N60,CHAR(34),CHAR(34)&amp;CHAR(34))&amp;CHAR(34),"")</f>
        <v/>
      </c>
      <c r="AV60">
        <f>IF(AND(C60&lt;&gt;"",O60&lt;&gt;""),AU60&amp;IF(AU60="",""," ")&amp;C60&amp;" "&amp;CHAR(34)&amp;SUBSTITUTE(O60,CHAR(34),CHAR(34)&amp;CHAR(34))&amp;CHAR(34),AU60)</f>
        <v/>
      </c>
      <c r="AW60">
        <f>IF(AND(D60&lt;&gt;"",P60&lt;&gt;""),AV60&amp;IF(AV60="",""," ")&amp;D60&amp;" "&amp;CHAR(34)&amp;SUBSTITUTE(P60,CHAR(34),CHAR(34)&amp;CHAR(34))&amp;CHAR(34),AV60)</f>
        <v/>
      </c>
      <c r="AX60">
        <f>IF(AND(E60&lt;&gt;"",Q60&lt;&gt;""),AW60&amp;IF(AW60="",""," ")&amp;E60&amp;" "&amp;CHAR(34)&amp;SUBSTITUTE(Q60,CHAR(34),CHAR(34)&amp;CHAR(34))&amp;CHAR(34),AW60)</f>
        <v/>
      </c>
      <c r="AY60">
        <f>IF(AND(F60&lt;&gt;"",R60&lt;&gt;""),AX60&amp;IF(AX60="",""," ")&amp;F60&amp;" "&amp;CHAR(34)&amp;SUBSTITUTE(R60,CHAR(34),CHAR(34)&amp;CHAR(34))&amp;CHAR(34),AX60)</f>
        <v/>
      </c>
      <c r="AZ60">
        <f>IF(AND(G60&lt;&gt;"",S60&lt;&gt;""),AY60&amp;IF(AY60="",""," ")&amp;G60&amp;" "&amp;CHAR(34)&amp;SUBSTITUTE(S60,CHAR(34),CHAR(34)&amp;CHAR(34))&amp;CHAR(34),AY60)</f>
        <v/>
      </c>
      <c r="BA60">
        <f>IF(AND(H60&lt;&gt;"",T60&lt;&gt;""),AZ60&amp;IF(AZ60="",""," ")&amp;H60&amp;" "&amp;CHAR(34)&amp;SUBSTITUTE(T60,CHAR(34),CHAR(34)&amp;CHAR(34))&amp;CHAR(34),AZ60)</f>
        <v/>
      </c>
      <c r="BB60">
        <f>IF(AND(I60&lt;&gt;"",U60&lt;&gt;""),BA60&amp;IF(BA60="",""," ")&amp;I60&amp;" "&amp;CHAR(34)&amp;SUBSTITUTE(U60,CHAR(34),CHAR(34)&amp;CHAR(34))&amp;CHAR(34),BA60)</f>
        <v/>
      </c>
      <c r="BC60">
        <f>IF(AND(J60&lt;&gt;"",V60&lt;&gt;""),BB60&amp;IF(BB60="",""," ")&amp;J60&amp;" "&amp;CHAR(34)&amp;SUBSTITUTE(V60,CHAR(34),CHAR(34)&amp;CHAR(34))&amp;CHAR(34),BB60)</f>
        <v/>
      </c>
      <c r="BD60">
        <f>IF(AND(K60&lt;&gt;"",W60&lt;&gt;""),BC60&amp;IF(BC60="",""," ")&amp;K60&amp;" "&amp;CHAR(34)&amp;SUBSTITUTE(W60,CHAR(34),CHAR(34)&amp;CHAR(34))&amp;CHAR(34),BC60)</f>
        <v/>
      </c>
      <c r="BE60">
        <f>IF(AND(L60&lt;&gt;"",X60&lt;&gt;""),BD60&amp;IF(BD60="",""," ")&amp;L60&amp;" "&amp;CHAR(34)&amp;SUBSTITUTE(X60,CHAR(34),CHAR(34)&amp;CHAR(34))&amp;CHAR(34),BD60)</f>
        <v/>
      </c>
      <c r="BF60">
        <f>IF(AND(M60&lt;&gt;"",Y60&lt;&gt;""),BE60&amp;IF(BE60="",""," ")&amp;M60&amp;" "&amp;CHAR(34)&amp;SUBSTITUTE(Y60,CHAR(34),CHAR(34)&amp;CHAR(34))&amp;CHAR(34),BE60)</f>
        <v/>
      </c>
    </row>
    <row r="61" spans="1:58">
      <c r="A61">
        <f>IF(Variables!$A$62="","",Variables!$A$62)</f>
        <v/>
      </c>
      <c r="B61">
        <f>IF(Variables!$E$62="","",IF(ISNUMBER(FIND("=",TRIM(MID(SUBSTITUTE(Variables!$E$62,";",REPT(" ",200)),1,200)))),TRIM(LEFT(TRIM(MID(SUBSTITUTE(Variables!$E$62,";",REPT(" ",200)),1,200)),FIND("=",TRIM(MID(SUBSTITUTE(Variables!$E$62,";",REPT(" ",200)),1,200)))-1)),TRIM(TRIM(MID(SUBSTITUTE(Variables!$E$62,";",REPT(" ",200)),1,200)))))</f>
        <v/>
      </c>
      <c r="C61">
        <f>IF(Variables!$E$62="","",IF(ISNUMBER(FIND("=",TRIM(MID(SUBSTITUTE(Variables!$E$62,";",REPT(" ",200)),201,200)))),TRIM(LEFT(TRIM(MID(SUBSTITUTE(Variables!$E$62,";",REPT(" ",200)),201,200)),FIND("=",TRIM(MID(SUBSTITUTE(Variables!$E$62,";",REPT(" ",200)),201,200)))-1)),TRIM(TRIM(MID(SUBSTITUTE(Variables!$E$62,";",REPT(" ",200)),201,200)))))</f>
        <v/>
      </c>
      <c r="D61">
        <f>IF(Variables!$E$62="","",IF(ISNUMBER(FIND("=",TRIM(MID(SUBSTITUTE(Variables!$E$62,";",REPT(" ",200)),401,200)))),TRIM(LEFT(TRIM(MID(SUBSTITUTE(Variables!$E$62,";",REPT(" ",200)),401,200)),FIND("=",TRIM(MID(SUBSTITUTE(Variables!$E$62,";",REPT(" ",200)),401,200)))-1)),TRIM(TRIM(MID(SUBSTITUTE(Variables!$E$62,";",REPT(" ",200)),401,200)))))</f>
        <v/>
      </c>
      <c r="E61">
        <f>IF(Variables!$E$62="","",IF(ISNUMBER(FIND("=",TRIM(MID(SUBSTITUTE(Variables!$E$62,";",REPT(" ",200)),601,200)))),TRIM(LEFT(TRIM(MID(SUBSTITUTE(Variables!$E$62,";",REPT(" ",200)),601,200)),FIND("=",TRIM(MID(SUBSTITUTE(Variables!$E$62,";",REPT(" ",200)),601,200)))-1)),TRIM(TRIM(MID(SUBSTITUTE(Variables!$E$62,";",REPT(" ",200)),601,200)))))</f>
        <v/>
      </c>
      <c r="F61">
        <f>IF(Variables!$E$62="","",IF(ISNUMBER(FIND("=",TRIM(MID(SUBSTITUTE(Variables!$E$62,";",REPT(" ",200)),801,200)))),TRIM(LEFT(TRIM(MID(SUBSTITUTE(Variables!$E$62,";",REPT(" ",200)),801,200)),FIND("=",TRIM(MID(SUBSTITUTE(Variables!$E$62,";",REPT(" ",200)),801,200)))-1)),TRIM(TRIM(MID(SUBSTITUTE(Variables!$E$62,";",REPT(" ",200)),801,200)))))</f>
        <v/>
      </c>
      <c r="G61">
        <f>IF(Variables!$E$62="","",IF(ISNUMBER(FIND("=",TRIM(MID(SUBSTITUTE(Variables!$E$62,";",REPT(" ",200)),1001,200)))),TRIM(LEFT(TRIM(MID(SUBSTITUTE(Variables!$E$62,";",REPT(" ",200)),1001,200)),FIND("=",TRIM(MID(SUBSTITUTE(Variables!$E$62,";",REPT(" ",200)),1001,200)))-1)),TRIM(TRIM(MID(SUBSTITUTE(Variables!$E$62,";",REPT(" ",200)),1001,200)))))</f>
        <v/>
      </c>
      <c r="H61">
        <f>IF(Variables!$E$62="","",IF(ISNUMBER(FIND("=",TRIM(MID(SUBSTITUTE(Variables!$E$62,";",REPT(" ",200)),1201,200)))),TRIM(LEFT(TRIM(MID(SUBSTITUTE(Variables!$E$62,";",REPT(" ",200)),1201,200)),FIND("=",TRIM(MID(SUBSTITUTE(Variables!$E$62,";",REPT(" ",200)),1201,200)))-1)),TRIM(TRIM(MID(SUBSTITUTE(Variables!$E$62,";",REPT(" ",200)),1201,200)))))</f>
        <v/>
      </c>
      <c r="I61">
        <f>IF(Variables!$E$62="","",IF(ISNUMBER(FIND("=",TRIM(MID(SUBSTITUTE(Variables!$E$62,";",REPT(" ",200)),1401,200)))),TRIM(LEFT(TRIM(MID(SUBSTITUTE(Variables!$E$62,";",REPT(" ",200)),1401,200)),FIND("=",TRIM(MID(SUBSTITUTE(Variables!$E$62,";",REPT(" ",200)),1401,200)))-1)),TRIM(TRIM(MID(SUBSTITUTE(Variables!$E$62,";",REPT(" ",200)),1401,200)))))</f>
        <v/>
      </c>
      <c r="J61">
        <f>IF(Variables!$E$62="","",IF(ISNUMBER(FIND("=",TRIM(MID(SUBSTITUTE(Variables!$E$62,";",REPT(" ",200)),1601,200)))),TRIM(LEFT(TRIM(MID(SUBSTITUTE(Variables!$E$62,";",REPT(" ",200)),1601,200)),FIND("=",TRIM(MID(SUBSTITUTE(Variables!$E$62,";",REPT(" ",200)),1601,200)))-1)),TRIM(TRIM(MID(SUBSTITUTE(Variables!$E$62,";",REPT(" ",200)),1601,200)))))</f>
        <v/>
      </c>
      <c r="K61">
        <f>IF(Variables!$E$62="","",IF(ISNUMBER(FIND("=",TRIM(MID(SUBSTITUTE(Variables!$E$62,";",REPT(" ",200)),1801,200)))),TRIM(LEFT(TRIM(MID(SUBSTITUTE(Variables!$E$62,";",REPT(" ",200)),1801,200)),FIND("=",TRIM(MID(SUBSTITUTE(Variables!$E$62,";",REPT(" ",200)),1801,200)))-1)),TRIM(TRIM(MID(SUBSTITUTE(Variables!$E$62,";",REPT(" ",200)),1801,200)))))</f>
        <v/>
      </c>
      <c r="L61">
        <f>IF(Variables!$E$62="","",IF(ISNUMBER(FIND("=",TRIM(MID(SUBSTITUTE(Variables!$E$62,";",REPT(" ",200)),2001,200)))),TRIM(LEFT(TRIM(MID(SUBSTITUTE(Variables!$E$62,";",REPT(" ",200)),2001,200)),FIND("=",TRIM(MID(SUBSTITUTE(Variables!$E$62,";",REPT(" ",200)),2001,200)))-1)),TRIM(TRIM(MID(SUBSTITUTE(Variables!$E$62,";",REPT(" ",200)),2001,200)))))</f>
        <v/>
      </c>
      <c r="M61">
        <f>IF(Variables!$E$62="","",IF(ISNUMBER(FIND("=",TRIM(MID(SUBSTITUTE(Variables!$E$62,";",REPT(" ",200)),2201,200)))),TRIM(LEFT(TRIM(MID(SUBSTITUTE(Variables!$E$62,";",REPT(" ",200)),2201,200)),FIND("=",TRIM(MID(SUBSTITUTE(Variables!$E$62,";",REPT(" ",200)),2201,200)))-1)),TRIM(TRIM(MID(SUBSTITUTE(Variables!$E$62,";",REPT(" ",200)),2201,200)))))</f>
        <v/>
      </c>
      <c r="N61">
        <f>IF(Variables!$E$62="","",IF(ISNUMBER(FIND("=",TRIM(MID(SUBSTITUTE(Variables!$E$62,";",REPT(" ",200)),1,200)))),TRIM(MID(TRIM(MID(SUBSTITUTE(Variables!$E$62,";",REPT(" ",200)),1,200)),FIND("=",TRIM(MID(SUBSTITUTE(Variables!$E$62,";",REPT(" ",200)),1,200)))+1,200)),""))</f>
        <v/>
      </c>
      <c r="O61">
        <f>IF(Variables!$E$62="","",IF(ISNUMBER(FIND("=",TRIM(MID(SUBSTITUTE(Variables!$E$62,";",REPT(" ",200)),201,200)))),TRIM(MID(TRIM(MID(SUBSTITUTE(Variables!$E$62,";",REPT(" ",200)),201,200)),FIND("=",TRIM(MID(SUBSTITUTE(Variables!$E$62,";",REPT(" ",200)),201,200)))+1,200)),""))</f>
        <v/>
      </c>
      <c r="P61">
        <f>IF(Variables!$E$62="","",IF(ISNUMBER(FIND("=",TRIM(MID(SUBSTITUTE(Variables!$E$62,";",REPT(" ",200)),401,200)))),TRIM(MID(TRIM(MID(SUBSTITUTE(Variables!$E$62,";",REPT(" ",200)),401,200)),FIND("=",TRIM(MID(SUBSTITUTE(Variables!$E$62,";",REPT(" ",200)),401,200)))+1,200)),""))</f>
        <v/>
      </c>
      <c r="Q61">
        <f>IF(Variables!$E$62="","",IF(ISNUMBER(FIND("=",TRIM(MID(SUBSTITUTE(Variables!$E$62,";",REPT(" ",200)),601,200)))),TRIM(MID(TRIM(MID(SUBSTITUTE(Variables!$E$62,";",REPT(" ",200)),601,200)),FIND("=",TRIM(MID(SUBSTITUTE(Variables!$E$62,";",REPT(" ",200)),601,200)))+1,200)),""))</f>
        <v/>
      </c>
      <c r="R61">
        <f>IF(Variables!$E$62="","",IF(ISNUMBER(FIND("=",TRIM(MID(SUBSTITUTE(Variables!$E$62,";",REPT(" ",200)),801,200)))),TRIM(MID(TRIM(MID(SUBSTITUTE(Variables!$E$62,";",REPT(" ",200)),801,200)),FIND("=",TRIM(MID(SUBSTITUTE(Variables!$E$62,";",REPT(" ",200)),801,200)))+1,200)),""))</f>
        <v/>
      </c>
      <c r="S61">
        <f>IF(Variables!$E$62="","",IF(ISNUMBER(FIND("=",TRIM(MID(SUBSTITUTE(Variables!$E$62,";",REPT(" ",200)),1001,200)))),TRIM(MID(TRIM(MID(SUBSTITUTE(Variables!$E$62,";",REPT(" ",200)),1001,200)),FIND("=",TRIM(MID(SUBSTITUTE(Variables!$E$62,";",REPT(" ",200)),1001,200)))+1,200)),""))</f>
        <v/>
      </c>
      <c r="T61">
        <f>IF(Variables!$E$62="","",IF(ISNUMBER(FIND("=",TRIM(MID(SUBSTITUTE(Variables!$E$62,";",REPT(" ",200)),1201,200)))),TRIM(MID(TRIM(MID(SUBSTITUTE(Variables!$E$62,";",REPT(" ",200)),1201,200)),FIND("=",TRIM(MID(SUBSTITUTE(Variables!$E$62,";",REPT(" ",200)),1201,200)))+1,200)),""))</f>
        <v/>
      </c>
      <c r="U61">
        <f>IF(Variables!$E$62="","",IF(ISNUMBER(FIND("=",TRIM(MID(SUBSTITUTE(Variables!$E$62,";",REPT(" ",200)),1401,200)))),TRIM(MID(TRIM(MID(SUBSTITUTE(Variables!$E$62,";",REPT(" ",200)),1401,200)),FIND("=",TRIM(MID(SUBSTITUTE(Variables!$E$62,";",REPT(" ",200)),1401,200)))+1,200)),""))</f>
        <v/>
      </c>
      <c r="V61">
        <f>IF(Variables!$E$62="","",IF(ISNUMBER(FIND("=",TRIM(MID(SUBSTITUTE(Variables!$E$62,";",REPT(" ",200)),1601,200)))),TRIM(MID(TRIM(MID(SUBSTITUTE(Variables!$E$62,";",REPT(" ",200)),1601,200)),FIND("=",TRIM(MID(SUBSTITUTE(Variables!$E$62,";",REPT(" ",200)),1601,200)))+1,200)),""))</f>
        <v/>
      </c>
      <c r="W61">
        <f>IF(Variables!$E$62="","",IF(ISNUMBER(FIND("=",TRIM(MID(SUBSTITUTE(Variables!$E$62,";",REPT(" ",200)),1801,200)))),TRIM(MID(TRIM(MID(SUBSTITUTE(Variables!$E$62,";",REPT(" ",200)),1801,200)),FIND("=",TRIM(MID(SUBSTITUTE(Variables!$E$62,";",REPT(" ",200)),1801,200)))+1,200)),""))</f>
        <v/>
      </c>
      <c r="X61">
        <f>IF(Variables!$E$62="","",IF(ISNUMBER(FIND("=",TRIM(MID(SUBSTITUTE(Variables!$E$62,";",REPT(" ",200)),2001,200)))),TRIM(MID(TRIM(MID(SUBSTITUTE(Variables!$E$62,";",REPT(" ",200)),2001,200)),FIND("=",TRIM(MID(SUBSTITUTE(Variables!$E$62,";",REPT(" ",200)),2001,200)))+1,200)),""))</f>
        <v/>
      </c>
      <c r="Y61">
        <f>IF(Variables!$E$62="","",IF(ISNUMBER(FIND("=",TRIM(MID(SUBSTITUTE(Variables!$E$62,";",REPT(" ",200)),2201,200)))),TRIM(MID(TRIM(MID(SUBSTITUTE(Variables!$E$62,";",REPT(" ",200)),2201,200)),FIND("=",TRIM(MID(SUBSTITUTE(Variables!$E$62,";",REPT(" ",200)),2201,200)))+1,200)),""))</f>
        <v/>
      </c>
      <c r="Z61">
        <f>--AND(B61&lt;&gt;"",N61&lt;&gt;"")+--AND(C61&lt;&gt;"",O61&lt;&gt;"")+--AND(D61&lt;&gt;"",P61&lt;&gt;"")+--AND(E61&lt;&gt;"",Q61&lt;&gt;"")+--AND(F61&lt;&gt;"",R61&lt;&gt;"")+--AND(G61&lt;&gt;"",S61&lt;&gt;"")+--AND(H61&lt;&gt;"",T61&lt;&gt;"")+--AND(I61&lt;&gt;"",U61&lt;&gt;"")+--AND(J61&lt;&gt;"",V61&lt;&gt;"")+--AND(K61&lt;&gt;"",W61&lt;&gt;"")+--AND(L61&lt;&gt;"",X61&lt;&gt;"")+--AND(M61&lt;&gt;"",Y61&lt;&gt;"")</f>
        <v>0.0</v>
      </c>
      <c r="AA61">
        <f>AT61</f>
        <v/>
      </c>
      <c r="AB61">
        <f>BF61</f>
        <v/>
      </c>
      <c r="AC61">
        <f>IF(Variables!$F$62="","",IF(ISNUMBER(FIND("=",TRIM(MID(SUBSTITUTE(Variables!$F$62,";",REPT(" ",200)),1,200)))),TRIM(LEFT(TRIM(MID(SUBSTITUTE(Variables!$F$62,";",REPT(" ",200)),1,200)),FIND("=",TRIM(MID(SUBSTITUTE(Variables!$F$62,";",REPT(" ",200)),1,200)))-1)),TRIM(TRIM(MID(SUBSTITUTE(Variables!$F$62,";",REPT(" ",200)),1,200)))))</f>
        <v/>
      </c>
      <c r="AD61">
        <f>IF(Variables!$F$62="","",IF(ISNUMBER(FIND("=",TRIM(MID(SUBSTITUTE(Variables!$F$62,";",REPT(" ",200)),201,200)))),TRIM(LEFT(TRIM(MID(SUBSTITUTE(Variables!$F$62,";",REPT(" ",200)),201,200)),FIND("=",TRIM(MID(SUBSTITUTE(Variables!$F$62,";",REPT(" ",200)),201,200)))-1)),TRIM(TRIM(MID(SUBSTITUTE(Variables!$F$62,";",REPT(" ",200)),201,200)))))</f>
        <v/>
      </c>
      <c r="AE61">
        <f>IF(Variables!$F$62="","",IF(ISNUMBER(FIND("=",TRIM(MID(SUBSTITUTE(Variables!$F$62,";",REPT(" ",200)),401,200)))),TRIM(LEFT(TRIM(MID(SUBSTITUTE(Variables!$F$62,";",REPT(" ",200)),401,200)),FIND("=",TRIM(MID(SUBSTITUTE(Variables!$F$62,";",REPT(" ",200)),401,200)))-1)),TRIM(TRIM(MID(SUBSTITUTE(Variables!$F$62,";",REPT(" ",200)),401,200)))))</f>
        <v/>
      </c>
      <c r="AF61">
        <f>IF(Variables!$F$62="","",IF(ISNUMBER(FIND("=",TRIM(MID(SUBSTITUTE(Variables!$F$62,";",REPT(" ",200)),601,200)))),TRIM(LEFT(TRIM(MID(SUBSTITUTE(Variables!$F$62,";",REPT(" ",200)),601,200)),FIND("=",TRIM(MID(SUBSTITUTE(Variables!$F$62,";",REPT(" ",200)),601,200)))-1)),TRIM(TRIM(MID(SUBSTITUTE(Variables!$F$62,";",REPT(" ",200)),601,200)))))</f>
        <v/>
      </c>
      <c r="AG61">
        <f>""&amp;IF(AC61="","",IF(""="","",", ")&amp;AC61)&amp;IF(AD61="","",IF(""&amp;IF(AC61="","",IF(""="","",", ")&amp;AC61)="","",", ")&amp;AD61)&amp;IF(AE61="","",IF(""&amp;IF(AC61="","",IF(""="","",", ")&amp;AC61)&amp;IF(AD61="","",IF(""&amp;IF(AC61="","",IF(""="","",", ")&amp;AC61)="","",", ")&amp;AD61)="","",", ")&amp;AE61)&amp;IF(AF61="","",IF(""&amp;IF(AC61="","",IF(""="","",", ")&amp;AC61)&amp;IF(AD61="","",IF(""&amp;IF(AC61="","",IF(""="","",", ")&amp;AC61)="","",", ")&amp;AD61)&amp;IF(AE61="","",IF(""&amp;IF(AC61="","",IF(""="","",", ")&amp;AC61)&amp;IF(AD61="","",IF(""&amp;IF(AC61="","",IF(""="","",", ")&amp;AC61)="","",", ")&amp;AD61)="","",", ")&amp;AE61)="","",", ")&amp;AF61)</f>
        <v/>
      </c>
      <c r="AH61">
        <f>""&amp;IF(AC61="","",IF(""="","",", ")&amp;AC61)&amp;IF(AD61="","",IF(""&amp;IF(AC61="","",IF(""="","",", ")&amp;AC61)="","",", ")&amp;AD61)&amp;IF(AE61="","",IF(""&amp;IF(AC61="","",IF(""="","",", ")&amp;AC61)&amp;IF(AD61="","",IF(""&amp;IF(AC61="","",IF(""="","",", ")&amp;AC61)="","",", ")&amp;AD61)="","",", ")&amp;AE61)&amp;IF(AF61="","",IF(""&amp;IF(AC61="","",IF(""="","",", ")&amp;AC61)&amp;IF(AD61="","",IF(""&amp;IF(AC61="","",IF(""="","",", ")&amp;AC61)="","",", ")&amp;AD61)&amp;IF(AE61="","",IF(""&amp;IF(AC61="","",IF(""="","",", ")&amp;AC61)&amp;IF(AD61="","",IF(""&amp;IF(AC61="","",IF(""="","",", ")&amp;AC61)="","",", ")&amp;AD61)="","",", ")&amp;AE61)="","",", ")&amp;AF61)</f>
        <v/>
      </c>
      <c r="AI61">
        <f>IF(AND(B61&lt;&gt;"",N61&lt;&gt;""),""&amp;IF(""="","",", ")&amp;CHAR(34)&amp;SUBSTITUTE(N61,CHAR(34),"\"&amp;CHAR(34))&amp;CHAR(34)&amp;" = "&amp;B61,"")</f>
        <v/>
      </c>
      <c r="AJ61">
        <f>IF(AND(C61&lt;&gt;"",O61&lt;&gt;""),AI61&amp;IF(AI61="","",", ")&amp;CHAR(34)&amp;SUBSTITUTE(O61,CHAR(34),"\"&amp;CHAR(34))&amp;CHAR(34)&amp;" = "&amp;C61,AI61)</f>
        <v/>
      </c>
      <c r="AK61">
        <f>IF(AND(D61&lt;&gt;"",P61&lt;&gt;""),AJ61&amp;IF(AJ61="","",", ")&amp;CHAR(34)&amp;SUBSTITUTE(P61,CHAR(34),"\"&amp;CHAR(34))&amp;CHAR(34)&amp;" = "&amp;D61,AJ61)</f>
        <v/>
      </c>
      <c r="AL61">
        <f>IF(AND(E61&lt;&gt;"",Q61&lt;&gt;""),AK61&amp;IF(AK61="","",", ")&amp;CHAR(34)&amp;SUBSTITUTE(Q61,CHAR(34),"\"&amp;CHAR(34))&amp;CHAR(34)&amp;" = "&amp;E61,AK61)</f>
        <v/>
      </c>
      <c r="AM61">
        <f>IF(AND(F61&lt;&gt;"",R61&lt;&gt;""),AL61&amp;IF(AL61="","",", ")&amp;CHAR(34)&amp;SUBSTITUTE(R61,CHAR(34),"\"&amp;CHAR(34))&amp;CHAR(34)&amp;" = "&amp;F61,AL61)</f>
        <v/>
      </c>
      <c r="AN61">
        <f>IF(AND(G61&lt;&gt;"",S61&lt;&gt;""),AM61&amp;IF(AM61="","",", ")&amp;CHAR(34)&amp;SUBSTITUTE(S61,CHAR(34),"\"&amp;CHAR(34))&amp;CHAR(34)&amp;" = "&amp;G61,AM61)</f>
        <v/>
      </c>
      <c r="AO61">
        <f>IF(AND(H61&lt;&gt;"",T61&lt;&gt;""),AN61&amp;IF(AN61="","",", ")&amp;CHAR(34)&amp;SUBSTITUTE(T61,CHAR(34),"\"&amp;CHAR(34))&amp;CHAR(34)&amp;" = "&amp;H61,AN61)</f>
        <v/>
      </c>
      <c r="AP61">
        <f>IF(AND(I61&lt;&gt;"",U61&lt;&gt;""),AO61&amp;IF(AO61="","",", ")&amp;CHAR(34)&amp;SUBSTITUTE(U61,CHAR(34),"\"&amp;CHAR(34))&amp;CHAR(34)&amp;" = "&amp;I61,AO61)</f>
        <v/>
      </c>
      <c r="AQ61">
        <f>IF(AND(J61&lt;&gt;"",V61&lt;&gt;""),AP61&amp;IF(AP61="","",", ")&amp;CHAR(34)&amp;SUBSTITUTE(V61,CHAR(34),"\"&amp;CHAR(34))&amp;CHAR(34)&amp;" = "&amp;J61,AP61)</f>
        <v/>
      </c>
      <c r="AR61">
        <f>IF(AND(K61&lt;&gt;"",W61&lt;&gt;""),AQ61&amp;IF(AQ61="","",", ")&amp;CHAR(34)&amp;SUBSTITUTE(W61,CHAR(34),"\"&amp;CHAR(34))&amp;CHAR(34)&amp;" = "&amp;K61,AQ61)</f>
        <v/>
      </c>
      <c r="AS61">
        <f>IF(AND(L61&lt;&gt;"",X61&lt;&gt;""),AR61&amp;IF(AR61="","",", ")&amp;CHAR(34)&amp;SUBSTITUTE(X61,CHAR(34),"\"&amp;CHAR(34))&amp;CHAR(34)&amp;" = "&amp;L61,AR61)</f>
        <v/>
      </c>
      <c r="AT61">
        <f>IF(AND(M61&lt;&gt;"",Y61&lt;&gt;""),AS61&amp;IF(AS61="","",", ")&amp;CHAR(34)&amp;SUBSTITUTE(Y61,CHAR(34),"\"&amp;CHAR(34))&amp;CHAR(34)&amp;" = "&amp;M61,AS61)</f>
        <v/>
      </c>
      <c r="AU61">
        <f>IF(AND(B61&lt;&gt;"",N61&lt;&gt;""),""&amp;IF(""="",""," ")&amp;B61&amp;" "&amp;CHAR(34)&amp;SUBSTITUTE(N61,CHAR(34),CHAR(34)&amp;CHAR(34))&amp;CHAR(34),"")</f>
        <v/>
      </c>
      <c r="AV61">
        <f>IF(AND(C61&lt;&gt;"",O61&lt;&gt;""),AU61&amp;IF(AU61="",""," ")&amp;C61&amp;" "&amp;CHAR(34)&amp;SUBSTITUTE(O61,CHAR(34),CHAR(34)&amp;CHAR(34))&amp;CHAR(34),AU61)</f>
        <v/>
      </c>
      <c r="AW61">
        <f>IF(AND(D61&lt;&gt;"",P61&lt;&gt;""),AV61&amp;IF(AV61="",""," ")&amp;D61&amp;" "&amp;CHAR(34)&amp;SUBSTITUTE(P61,CHAR(34),CHAR(34)&amp;CHAR(34))&amp;CHAR(34),AV61)</f>
        <v/>
      </c>
      <c r="AX61">
        <f>IF(AND(E61&lt;&gt;"",Q61&lt;&gt;""),AW61&amp;IF(AW61="",""," ")&amp;E61&amp;" "&amp;CHAR(34)&amp;SUBSTITUTE(Q61,CHAR(34),CHAR(34)&amp;CHAR(34))&amp;CHAR(34),AW61)</f>
        <v/>
      </c>
      <c r="AY61">
        <f>IF(AND(F61&lt;&gt;"",R61&lt;&gt;""),AX61&amp;IF(AX61="",""," ")&amp;F61&amp;" "&amp;CHAR(34)&amp;SUBSTITUTE(R61,CHAR(34),CHAR(34)&amp;CHAR(34))&amp;CHAR(34),AX61)</f>
        <v/>
      </c>
      <c r="AZ61">
        <f>IF(AND(G61&lt;&gt;"",S61&lt;&gt;""),AY61&amp;IF(AY61="",""," ")&amp;G61&amp;" "&amp;CHAR(34)&amp;SUBSTITUTE(S61,CHAR(34),CHAR(34)&amp;CHAR(34))&amp;CHAR(34),AY61)</f>
        <v/>
      </c>
      <c r="BA61">
        <f>IF(AND(H61&lt;&gt;"",T61&lt;&gt;""),AZ61&amp;IF(AZ61="",""," ")&amp;H61&amp;" "&amp;CHAR(34)&amp;SUBSTITUTE(T61,CHAR(34),CHAR(34)&amp;CHAR(34))&amp;CHAR(34),AZ61)</f>
        <v/>
      </c>
      <c r="BB61">
        <f>IF(AND(I61&lt;&gt;"",U61&lt;&gt;""),BA61&amp;IF(BA61="",""," ")&amp;I61&amp;" "&amp;CHAR(34)&amp;SUBSTITUTE(U61,CHAR(34),CHAR(34)&amp;CHAR(34))&amp;CHAR(34),BA61)</f>
        <v/>
      </c>
      <c r="BC61">
        <f>IF(AND(J61&lt;&gt;"",V61&lt;&gt;""),BB61&amp;IF(BB61="",""," ")&amp;J61&amp;" "&amp;CHAR(34)&amp;SUBSTITUTE(V61,CHAR(34),CHAR(34)&amp;CHAR(34))&amp;CHAR(34),BB61)</f>
        <v/>
      </c>
      <c r="BD61">
        <f>IF(AND(K61&lt;&gt;"",W61&lt;&gt;""),BC61&amp;IF(BC61="",""," ")&amp;K61&amp;" "&amp;CHAR(34)&amp;SUBSTITUTE(W61,CHAR(34),CHAR(34)&amp;CHAR(34))&amp;CHAR(34),BC61)</f>
        <v/>
      </c>
      <c r="BE61">
        <f>IF(AND(L61&lt;&gt;"",X61&lt;&gt;""),BD61&amp;IF(BD61="",""," ")&amp;L61&amp;" "&amp;CHAR(34)&amp;SUBSTITUTE(X61,CHAR(34),CHAR(34)&amp;CHAR(34))&amp;CHAR(34),BD61)</f>
        <v/>
      </c>
      <c r="BF61">
        <f>IF(AND(M61&lt;&gt;"",Y61&lt;&gt;""),BE61&amp;IF(BE61="",""," ")&amp;M61&amp;" "&amp;CHAR(34)&amp;SUBSTITUTE(Y61,CHAR(34),CHAR(34)&amp;CHAR(34))&amp;CHAR(34),BE61)</f>
        <v/>
      </c>
    </row>
    <row r="62" spans="1:58">
      <c r="A62">
        <f>IF(Variables!$A$63="","",Variables!$A$63)</f>
        <v/>
      </c>
      <c r="B62">
        <f>IF(Variables!$E$63="","",IF(ISNUMBER(FIND("=",TRIM(MID(SUBSTITUTE(Variables!$E$63,";",REPT(" ",200)),1,200)))),TRIM(LEFT(TRIM(MID(SUBSTITUTE(Variables!$E$63,";",REPT(" ",200)),1,200)),FIND("=",TRIM(MID(SUBSTITUTE(Variables!$E$63,";",REPT(" ",200)),1,200)))-1)),TRIM(TRIM(MID(SUBSTITUTE(Variables!$E$63,";",REPT(" ",200)),1,200)))))</f>
        <v/>
      </c>
      <c r="C62">
        <f>IF(Variables!$E$63="","",IF(ISNUMBER(FIND("=",TRIM(MID(SUBSTITUTE(Variables!$E$63,";",REPT(" ",200)),201,200)))),TRIM(LEFT(TRIM(MID(SUBSTITUTE(Variables!$E$63,";",REPT(" ",200)),201,200)),FIND("=",TRIM(MID(SUBSTITUTE(Variables!$E$63,";",REPT(" ",200)),201,200)))-1)),TRIM(TRIM(MID(SUBSTITUTE(Variables!$E$63,";",REPT(" ",200)),201,200)))))</f>
        <v/>
      </c>
      <c r="D62">
        <f>IF(Variables!$E$63="","",IF(ISNUMBER(FIND("=",TRIM(MID(SUBSTITUTE(Variables!$E$63,";",REPT(" ",200)),401,200)))),TRIM(LEFT(TRIM(MID(SUBSTITUTE(Variables!$E$63,";",REPT(" ",200)),401,200)),FIND("=",TRIM(MID(SUBSTITUTE(Variables!$E$63,";",REPT(" ",200)),401,200)))-1)),TRIM(TRIM(MID(SUBSTITUTE(Variables!$E$63,";",REPT(" ",200)),401,200)))))</f>
        <v/>
      </c>
      <c r="E62">
        <f>IF(Variables!$E$63="","",IF(ISNUMBER(FIND("=",TRIM(MID(SUBSTITUTE(Variables!$E$63,";",REPT(" ",200)),601,200)))),TRIM(LEFT(TRIM(MID(SUBSTITUTE(Variables!$E$63,";",REPT(" ",200)),601,200)),FIND("=",TRIM(MID(SUBSTITUTE(Variables!$E$63,";",REPT(" ",200)),601,200)))-1)),TRIM(TRIM(MID(SUBSTITUTE(Variables!$E$63,";",REPT(" ",200)),601,200)))))</f>
        <v/>
      </c>
      <c r="F62">
        <f>IF(Variables!$E$63="","",IF(ISNUMBER(FIND("=",TRIM(MID(SUBSTITUTE(Variables!$E$63,";",REPT(" ",200)),801,200)))),TRIM(LEFT(TRIM(MID(SUBSTITUTE(Variables!$E$63,";",REPT(" ",200)),801,200)),FIND("=",TRIM(MID(SUBSTITUTE(Variables!$E$63,";",REPT(" ",200)),801,200)))-1)),TRIM(TRIM(MID(SUBSTITUTE(Variables!$E$63,";",REPT(" ",200)),801,200)))))</f>
        <v/>
      </c>
      <c r="G62">
        <f>IF(Variables!$E$63="","",IF(ISNUMBER(FIND("=",TRIM(MID(SUBSTITUTE(Variables!$E$63,";",REPT(" ",200)),1001,200)))),TRIM(LEFT(TRIM(MID(SUBSTITUTE(Variables!$E$63,";",REPT(" ",200)),1001,200)),FIND("=",TRIM(MID(SUBSTITUTE(Variables!$E$63,";",REPT(" ",200)),1001,200)))-1)),TRIM(TRIM(MID(SUBSTITUTE(Variables!$E$63,";",REPT(" ",200)),1001,200)))))</f>
        <v/>
      </c>
      <c r="H62">
        <f>IF(Variables!$E$63="","",IF(ISNUMBER(FIND("=",TRIM(MID(SUBSTITUTE(Variables!$E$63,";",REPT(" ",200)),1201,200)))),TRIM(LEFT(TRIM(MID(SUBSTITUTE(Variables!$E$63,";",REPT(" ",200)),1201,200)),FIND("=",TRIM(MID(SUBSTITUTE(Variables!$E$63,";",REPT(" ",200)),1201,200)))-1)),TRIM(TRIM(MID(SUBSTITUTE(Variables!$E$63,";",REPT(" ",200)),1201,200)))))</f>
        <v/>
      </c>
      <c r="I62">
        <f>IF(Variables!$E$63="","",IF(ISNUMBER(FIND("=",TRIM(MID(SUBSTITUTE(Variables!$E$63,";",REPT(" ",200)),1401,200)))),TRIM(LEFT(TRIM(MID(SUBSTITUTE(Variables!$E$63,";",REPT(" ",200)),1401,200)),FIND("=",TRIM(MID(SUBSTITUTE(Variables!$E$63,";",REPT(" ",200)),1401,200)))-1)),TRIM(TRIM(MID(SUBSTITUTE(Variables!$E$63,";",REPT(" ",200)),1401,200)))))</f>
        <v/>
      </c>
      <c r="J62">
        <f>IF(Variables!$E$63="","",IF(ISNUMBER(FIND("=",TRIM(MID(SUBSTITUTE(Variables!$E$63,";",REPT(" ",200)),1601,200)))),TRIM(LEFT(TRIM(MID(SUBSTITUTE(Variables!$E$63,";",REPT(" ",200)),1601,200)),FIND("=",TRIM(MID(SUBSTITUTE(Variables!$E$63,";",REPT(" ",200)),1601,200)))-1)),TRIM(TRIM(MID(SUBSTITUTE(Variables!$E$63,";",REPT(" ",200)),1601,200)))))</f>
        <v/>
      </c>
      <c r="K62">
        <f>IF(Variables!$E$63="","",IF(ISNUMBER(FIND("=",TRIM(MID(SUBSTITUTE(Variables!$E$63,";",REPT(" ",200)),1801,200)))),TRIM(LEFT(TRIM(MID(SUBSTITUTE(Variables!$E$63,";",REPT(" ",200)),1801,200)),FIND("=",TRIM(MID(SUBSTITUTE(Variables!$E$63,";",REPT(" ",200)),1801,200)))-1)),TRIM(TRIM(MID(SUBSTITUTE(Variables!$E$63,";",REPT(" ",200)),1801,200)))))</f>
        <v/>
      </c>
      <c r="L62">
        <f>IF(Variables!$E$63="","",IF(ISNUMBER(FIND("=",TRIM(MID(SUBSTITUTE(Variables!$E$63,";",REPT(" ",200)),2001,200)))),TRIM(LEFT(TRIM(MID(SUBSTITUTE(Variables!$E$63,";",REPT(" ",200)),2001,200)),FIND("=",TRIM(MID(SUBSTITUTE(Variables!$E$63,";",REPT(" ",200)),2001,200)))-1)),TRIM(TRIM(MID(SUBSTITUTE(Variables!$E$63,";",REPT(" ",200)),2001,200)))))</f>
        <v/>
      </c>
      <c r="M62">
        <f>IF(Variables!$E$63="","",IF(ISNUMBER(FIND("=",TRIM(MID(SUBSTITUTE(Variables!$E$63,";",REPT(" ",200)),2201,200)))),TRIM(LEFT(TRIM(MID(SUBSTITUTE(Variables!$E$63,";",REPT(" ",200)),2201,200)),FIND("=",TRIM(MID(SUBSTITUTE(Variables!$E$63,";",REPT(" ",200)),2201,200)))-1)),TRIM(TRIM(MID(SUBSTITUTE(Variables!$E$63,";",REPT(" ",200)),2201,200)))))</f>
        <v/>
      </c>
      <c r="N62">
        <f>IF(Variables!$E$63="","",IF(ISNUMBER(FIND("=",TRIM(MID(SUBSTITUTE(Variables!$E$63,";",REPT(" ",200)),1,200)))),TRIM(MID(TRIM(MID(SUBSTITUTE(Variables!$E$63,";",REPT(" ",200)),1,200)),FIND("=",TRIM(MID(SUBSTITUTE(Variables!$E$63,";",REPT(" ",200)),1,200)))+1,200)),""))</f>
        <v/>
      </c>
      <c r="O62">
        <f>IF(Variables!$E$63="","",IF(ISNUMBER(FIND("=",TRIM(MID(SUBSTITUTE(Variables!$E$63,";",REPT(" ",200)),201,200)))),TRIM(MID(TRIM(MID(SUBSTITUTE(Variables!$E$63,";",REPT(" ",200)),201,200)),FIND("=",TRIM(MID(SUBSTITUTE(Variables!$E$63,";",REPT(" ",200)),201,200)))+1,200)),""))</f>
        <v/>
      </c>
      <c r="P62">
        <f>IF(Variables!$E$63="","",IF(ISNUMBER(FIND("=",TRIM(MID(SUBSTITUTE(Variables!$E$63,";",REPT(" ",200)),401,200)))),TRIM(MID(TRIM(MID(SUBSTITUTE(Variables!$E$63,";",REPT(" ",200)),401,200)),FIND("=",TRIM(MID(SUBSTITUTE(Variables!$E$63,";",REPT(" ",200)),401,200)))+1,200)),""))</f>
        <v/>
      </c>
      <c r="Q62">
        <f>IF(Variables!$E$63="","",IF(ISNUMBER(FIND("=",TRIM(MID(SUBSTITUTE(Variables!$E$63,";",REPT(" ",200)),601,200)))),TRIM(MID(TRIM(MID(SUBSTITUTE(Variables!$E$63,";",REPT(" ",200)),601,200)),FIND("=",TRIM(MID(SUBSTITUTE(Variables!$E$63,";",REPT(" ",200)),601,200)))+1,200)),""))</f>
        <v/>
      </c>
      <c r="R62">
        <f>IF(Variables!$E$63="","",IF(ISNUMBER(FIND("=",TRIM(MID(SUBSTITUTE(Variables!$E$63,";",REPT(" ",200)),801,200)))),TRIM(MID(TRIM(MID(SUBSTITUTE(Variables!$E$63,";",REPT(" ",200)),801,200)),FIND("=",TRIM(MID(SUBSTITUTE(Variables!$E$63,";",REPT(" ",200)),801,200)))+1,200)),""))</f>
        <v/>
      </c>
      <c r="S62">
        <f>IF(Variables!$E$63="","",IF(ISNUMBER(FIND("=",TRIM(MID(SUBSTITUTE(Variables!$E$63,";",REPT(" ",200)),1001,200)))),TRIM(MID(TRIM(MID(SUBSTITUTE(Variables!$E$63,";",REPT(" ",200)),1001,200)),FIND("=",TRIM(MID(SUBSTITUTE(Variables!$E$63,";",REPT(" ",200)),1001,200)))+1,200)),""))</f>
        <v/>
      </c>
      <c r="T62">
        <f>IF(Variables!$E$63="","",IF(ISNUMBER(FIND("=",TRIM(MID(SUBSTITUTE(Variables!$E$63,";",REPT(" ",200)),1201,200)))),TRIM(MID(TRIM(MID(SUBSTITUTE(Variables!$E$63,";",REPT(" ",200)),1201,200)),FIND("=",TRIM(MID(SUBSTITUTE(Variables!$E$63,";",REPT(" ",200)),1201,200)))+1,200)),""))</f>
        <v/>
      </c>
      <c r="U62">
        <f>IF(Variables!$E$63="","",IF(ISNUMBER(FIND("=",TRIM(MID(SUBSTITUTE(Variables!$E$63,";",REPT(" ",200)),1401,200)))),TRIM(MID(TRIM(MID(SUBSTITUTE(Variables!$E$63,";",REPT(" ",200)),1401,200)),FIND("=",TRIM(MID(SUBSTITUTE(Variables!$E$63,";",REPT(" ",200)),1401,200)))+1,200)),""))</f>
        <v/>
      </c>
      <c r="V62">
        <f>IF(Variables!$E$63="","",IF(ISNUMBER(FIND("=",TRIM(MID(SUBSTITUTE(Variables!$E$63,";",REPT(" ",200)),1601,200)))),TRIM(MID(TRIM(MID(SUBSTITUTE(Variables!$E$63,";",REPT(" ",200)),1601,200)),FIND("=",TRIM(MID(SUBSTITUTE(Variables!$E$63,";",REPT(" ",200)),1601,200)))+1,200)),""))</f>
        <v/>
      </c>
      <c r="W62">
        <f>IF(Variables!$E$63="","",IF(ISNUMBER(FIND("=",TRIM(MID(SUBSTITUTE(Variables!$E$63,";",REPT(" ",200)),1801,200)))),TRIM(MID(TRIM(MID(SUBSTITUTE(Variables!$E$63,";",REPT(" ",200)),1801,200)),FIND("=",TRIM(MID(SUBSTITUTE(Variables!$E$63,";",REPT(" ",200)),1801,200)))+1,200)),""))</f>
        <v/>
      </c>
      <c r="X62">
        <f>IF(Variables!$E$63="","",IF(ISNUMBER(FIND("=",TRIM(MID(SUBSTITUTE(Variables!$E$63,";",REPT(" ",200)),2001,200)))),TRIM(MID(TRIM(MID(SUBSTITUTE(Variables!$E$63,";",REPT(" ",200)),2001,200)),FIND("=",TRIM(MID(SUBSTITUTE(Variables!$E$63,";",REPT(" ",200)),2001,200)))+1,200)),""))</f>
        <v/>
      </c>
      <c r="Y62">
        <f>IF(Variables!$E$63="","",IF(ISNUMBER(FIND("=",TRIM(MID(SUBSTITUTE(Variables!$E$63,";",REPT(" ",200)),2201,200)))),TRIM(MID(TRIM(MID(SUBSTITUTE(Variables!$E$63,";",REPT(" ",200)),2201,200)),FIND("=",TRIM(MID(SUBSTITUTE(Variables!$E$63,";",REPT(" ",200)),2201,200)))+1,200)),""))</f>
        <v/>
      </c>
      <c r="Z62">
        <f>--AND(B62&lt;&gt;"",N62&lt;&gt;"")+--AND(C62&lt;&gt;"",O62&lt;&gt;"")+--AND(D62&lt;&gt;"",P62&lt;&gt;"")+--AND(E62&lt;&gt;"",Q62&lt;&gt;"")+--AND(F62&lt;&gt;"",R62&lt;&gt;"")+--AND(G62&lt;&gt;"",S62&lt;&gt;"")+--AND(H62&lt;&gt;"",T62&lt;&gt;"")+--AND(I62&lt;&gt;"",U62&lt;&gt;"")+--AND(J62&lt;&gt;"",V62&lt;&gt;"")+--AND(K62&lt;&gt;"",W62&lt;&gt;"")+--AND(L62&lt;&gt;"",X62&lt;&gt;"")+--AND(M62&lt;&gt;"",Y62&lt;&gt;"")</f>
        <v>0.0</v>
      </c>
      <c r="AA62">
        <f>AT62</f>
        <v/>
      </c>
      <c r="AB62">
        <f>BF62</f>
        <v/>
      </c>
      <c r="AC62">
        <f>IF(Variables!$F$63="","",IF(ISNUMBER(FIND("=",TRIM(MID(SUBSTITUTE(Variables!$F$63,";",REPT(" ",200)),1,200)))),TRIM(LEFT(TRIM(MID(SUBSTITUTE(Variables!$F$63,";",REPT(" ",200)),1,200)),FIND("=",TRIM(MID(SUBSTITUTE(Variables!$F$63,";",REPT(" ",200)),1,200)))-1)),TRIM(TRIM(MID(SUBSTITUTE(Variables!$F$63,";",REPT(" ",200)),1,200)))))</f>
        <v/>
      </c>
      <c r="AD62">
        <f>IF(Variables!$F$63="","",IF(ISNUMBER(FIND("=",TRIM(MID(SUBSTITUTE(Variables!$F$63,";",REPT(" ",200)),201,200)))),TRIM(LEFT(TRIM(MID(SUBSTITUTE(Variables!$F$63,";",REPT(" ",200)),201,200)),FIND("=",TRIM(MID(SUBSTITUTE(Variables!$F$63,";",REPT(" ",200)),201,200)))-1)),TRIM(TRIM(MID(SUBSTITUTE(Variables!$F$63,";",REPT(" ",200)),201,200)))))</f>
        <v/>
      </c>
      <c r="AE62">
        <f>IF(Variables!$F$63="","",IF(ISNUMBER(FIND("=",TRIM(MID(SUBSTITUTE(Variables!$F$63,";",REPT(" ",200)),401,200)))),TRIM(LEFT(TRIM(MID(SUBSTITUTE(Variables!$F$63,";",REPT(" ",200)),401,200)),FIND("=",TRIM(MID(SUBSTITUTE(Variables!$F$63,";",REPT(" ",200)),401,200)))-1)),TRIM(TRIM(MID(SUBSTITUTE(Variables!$F$63,";",REPT(" ",200)),401,200)))))</f>
        <v/>
      </c>
      <c r="AF62">
        <f>IF(Variables!$F$63="","",IF(ISNUMBER(FIND("=",TRIM(MID(SUBSTITUTE(Variables!$F$63,";",REPT(" ",200)),601,200)))),TRIM(LEFT(TRIM(MID(SUBSTITUTE(Variables!$F$63,";",REPT(" ",200)),601,200)),FIND("=",TRIM(MID(SUBSTITUTE(Variables!$F$63,";",REPT(" ",200)),601,200)))-1)),TRIM(TRIM(MID(SUBSTITUTE(Variables!$F$63,";",REPT(" ",200)),601,200)))))</f>
        <v/>
      </c>
      <c r="AG62">
        <f>""&amp;IF(AC62="","",IF(""="","",", ")&amp;AC62)&amp;IF(AD62="","",IF(""&amp;IF(AC62="","",IF(""="","",", ")&amp;AC62)="","",", ")&amp;AD62)&amp;IF(AE62="","",IF(""&amp;IF(AC62="","",IF(""="","",", ")&amp;AC62)&amp;IF(AD62="","",IF(""&amp;IF(AC62="","",IF(""="","",", ")&amp;AC62)="","",", ")&amp;AD62)="","",", ")&amp;AE62)&amp;IF(AF62="","",IF(""&amp;IF(AC62="","",IF(""="","",", ")&amp;AC62)&amp;IF(AD62="","",IF(""&amp;IF(AC62="","",IF(""="","",", ")&amp;AC62)="","",", ")&amp;AD62)&amp;IF(AE62="","",IF(""&amp;IF(AC62="","",IF(""="","",", ")&amp;AC62)&amp;IF(AD62="","",IF(""&amp;IF(AC62="","",IF(""="","",", ")&amp;AC62)="","",", ")&amp;AD62)="","",", ")&amp;AE62)="","",", ")&amp;AF62)</f>
        <v/>
      </c>
      <c r="AH62">
        <f>""&amp;IF(AC62="","",IF(""="","",", ")&amp;AC62)&amp;IF(AD62="","",IF(""&amp;IF(AC62="","",IF(""="","",", ")&amp;AC62)="","",", ")&amp;AD62)&amp;IF(AE62="","",IF(""&amp;IF(AC62="","",IF(""="","",", ")&amp;AC62)&amp;IF(AD62="","",IF(""&amp;IF(AC62="","",IF(""="","",", ")&amp;AC62)="","",", ")&amp;AD62)="","",", ")&amp;AE62)&amp;IF(AF62="","",IF(""&amp;IF(AC62="","",IF(""="","",", ")&amp;AC62)&amp;IF(AD62="","",IF(""&amp;IF(AC62="","",IF(""="","",", ")&amp;AC62)="","",", ")&amp;AD62)&amp;IF(AE62="","",IF(""&amp;IF(AC62="","",IF(""="","",", ")&amp;AC62)&amp;IF(AD62="","",IF(""&amp;IF(AC62="","",IF(""="","",", ")&amp;AC62)="","",", ")&amp;AD62)="","",", ")&amp;AE62)="","",", ")&amp;AF62)</f>
        <v/>
      </c>
      <c r="AI62">
        <f>IF(AND(B62&lt;&gt;"",N62&lt;&gt;""),""&amp;IF(""="","",", ")&amp;CHAR(34)&amp;SUBSTITUTE(N62,CHAR(34),"\"&amp;CHAR(34))&amp;CHAR(34)&amp;" = "&amp;B62,"")</f>
        <v/>
      </c>
      <c r="AJ62">
        <f>IF(AND(C62&lt;&gt;"",O62&lt;&gt;""),AI62&amp;IF(AI62="","",", ")&amp;CHAR(34)&amp;SUBSTITUTE(O62,CHAR(34),"\"&amp;CHAR(34))&amp;CHAR(34)&amp;" = "&amp;C62,AI62)</f>
        <v/>
      </c>
      <c r="AK62">
        <f>IF(AND(D62&lt;&gt;"",P62&lt;&gt;""),AJ62&amp;IF(AJ62="","",", ")&amp;CHAR(34)&amp;SUBSTITUTE(P62,CHAR(34),"\"&amp;CHAR(34))&amp;CHAR(34)&amp;" = "&amp;D62,AJ62)</f>
        <v/>
      </c>
      <c r="AL62">
        <f>IF(AND(E62&lt;&gt;"",Q62&lt;&gt;""),AK62&amp;IF(AK62="","",", ")&amp;CHAR(34)&amp;SUBSTITUTE(Q62,CHAR(34),"\"&amp;CHAR(34))&amp;CHAR(34)&amp;" = "&amp;E62,AK62)</f>
        <v/>
      </c>
      <c r="AM62">
        <f>IF(AND(F62&lt;&gt;"",R62&lt;&gt;""),AL62&amp;IF(AL62="","",", ")&amp;CHAR(34)&amp;SUBSTITUTE(R62,CHAR(34),"\"&amp;CHAR(34))&amp;CHAR(34)&amp;" = "&amp;F62,AL62)</f>
        <v/>
      </c>
      <c r="AN62">
        <f>IF(AND(G62&lt;&gt;"",S62&lt;&gt;""),AM62&amp;IF(AM62="","",", ")&amp;CHAR(34)&amp;SUBSTITUTE(S62,CHAR(34),"\"&amp;CHAR(34))&amp;CHAR(34)&amp;" = "&amp;G62,AM62)</f>
        <v/>
      </c>
      <c r="AO62">
        <f>IF(AND(H62&lt;&gt;"",T62&lt;&gt;""),AN62&amp;IF(AN62="","",", ")&amp;CHAR(34)&amp;SUBSTITUTE(T62,CHAR(34),"\"&amp;CHAR(34))&amp;CHAR(34)&amp;" = "&amp;H62,AN62)</f>
        <v/>
      </c>
      <c r="AP62">
        <f>IF(AND(I62&lt;&gt;"",U62&lt;&gt;""),AO62&amp;IF(AO62="","",", ")&amp;CHAR(34)&amp;SUBSTITUTE(U62,CHAR(34),"\"&amp;CHAR(34))&amp;CHAR(34)&amp;" = "&amp;I62,AO62)</f>
        <v/>
      </c>
      <c r="AQ62">
        <f>IF(AND(J62&lt;&gt;"",V62&lt;&gt;""),AP62&amp;IF(AP62="","",", ")&amp;CHAR(34)&amp;SUBSTITUTE(V62,CHAR(34),"\"&amp;CHAR(34))&amp;CHAR(34)&amp;" = "&amp;J62,AP62)</f>
        <v/>
      </c>
      <c r="AR62">
        <f>IF(AND(K62&lt;&gt;"",W62&lt;&gt;""),AQ62&amp;IF(AQ62="","",", ")&amp;CHAR(34)&amp;SUBSTITUTE(W62,CHAR(34),"\"&amp;CHAR(34))&amp;CHAR(34)&amp;" = "&amp;K62,AQ62)</f>
        <v/>
      </c>
      <c r="AS62">
        <f>IF(AND(L62&lt;&gt;"",X62&lt;&gt;""),AR62&amp;IF(AR62="","",", ")&amp;CHAR(34)&amp;SUBSTITUTE(X62,CHAR(34),"\"&amp;CHAR(34))&amp;CHAR(34)&amp;" = "&amp;L62,AR62)</f>
        <v/>
      </c>
      <c r="AT62">
        <f>IF(AND(M62&lt;&gt;"",Y62&lt;&gt;""),AS62&amp;IF(AS62="","",", ")&amp;CHAR(34)&amp;SUBSTITUTE(Y62,CHAR(34),"\"&amp;CHAR(34))&amp;CHAR(34)&amp;" = "&amp;M62,AS62)</f>
        <v/>
      </c>
      <c r="AU62">
        <f>IF(AND(B62&lt;&gt;"",N62&lt;&gt;""),""&amp;IF(""="",""," ")&amp;B62&amp;" "&amp;CHAR(34)&amp;SUBSTITUTE(N62,CHAR(34),CHAR(34)&amp;CHAR(34))&amp;CHAR(34),"")</f>
        <v/>
      </c>
      <c r="AV62">
        <f>IF(AND(C62&lt;&gt;"",O62&lt;&gt;""),AU62&amp;IF(AU62="",""," ")&amp;C62&amp;" "&amp;CHAR(34)&amp;SUBSTITUTE(O62,CHAR(34),CHAR(34)&amp;CHAR(34))&amp;CHAR(34),AU62)</f>
        <v/>
      </c>
      <c r="AW62">
        <f>IF(AND(D62&lt;&gt;"",P62&lt;&gt;""),AV62&amp;IF(AV62="",""," ")&amp;D62&amp;" "&amp;CHAR(34)&amp;SUBSTITUTE(P62,CHAR(34),CHAR(34)&amp;CHAR(34))&amp;CHAR(34),AV62)</f>
        <v/>
      </c>
      <c r="AX62">
        <f>IF(AND(E62&lt;&gt;"",Q62&lt;&gt;""),AW62&amp;IF(AW62="",""," ")&amp;E62&amp;" "&amp;CHAR(34)&amp;SUBSTITUTE(Q62,CHAR(34),CHAR(34)&amp;CHAR(34))&amp;CHAR(34),AW62)</f>
        <v/>
      </c>
      <c r="AY62">
        <f>IF(AND(F62&lt;&gt;"",R62&lt;&gt;""),AX62&amp;IF(AX62="",""," ")&amp;F62&amp;" "&amp;CHAR(34)&amp;SUBSTITUTE(R62,CHAR(34),CHAR(34)&amp;CHAR(34))&amp;CHAR(34),AX62)</f>
        <v/>
      </c>
      <c r="AZ62">
        <f>IF(AND(G62&lt;&gt;"",S62&lt;&gt;""),AY62&amp;IF(AY62="",""," ")&amp;G62&amp;" "&amp;CHAR(34)&amp;SUBSTITUTE(S62,CHAR(34),CHAR(34)&amp;CHAR(34))&amp;CHAR(34),AY62)</f>
        <v/>
      </c>
      <c r="BA62">
        <f>IF(AND(H62&lt;&gt;"",T62&lt;&gt;""),AZ62&amp;IF(AZ62="",""," ")&amp;H62&amp;" "&amp;CHAR(34)&amp;SUBSTITUTE(T62,CHAR(34),CHAR(34)&amp;CHAR(34))&amp;CHAR(34),AZ62)</f>
        <v/>
      </c>
      <c r="BB62">
        <f>IF(AND(I62&lt;&gt;"",U62&lt;&gt;""),BA62&amp;IF(BA62="",""," ")&amp;I62&amp;" "&amp;CHAR(34)&amp;SUBSTITUTE(U62,CHAR(34),CHAR(34)&amp;CHAR(34))&amp;CHAR(34),BA62)</f>
        <v/>
      </c>
      <c r="BC62">
        <f>IF(AND(J62&lt;&gt;"",V62&lt;&gt;""),BB62&amp;IF(BB62="",""," ")&amp;J62&amp;" "&amp;CHAR(34)&amp;SUBSTITUTE(V62,CHAR(34),CHAR(34)&amp;CHAR(34))&amp;CHAR(34),BB62)</f>
        <v/>
      </c>
      <c r="BD62">
        <f>IF(AND(K62&lt;&gt;"",W62&lt;&gt;""),BC62&amp;IF(BC62="",""," ")&amp;K62&amp;" "&amp;CHAR(34)&amp;SUBSTITUTE(W62,CHAR(34),CHAR(34)&amp;CHAR(34))&amp;CHAR(34),BC62)</f>
        <v/>
      </c>
      <c r="BE62">
        <f>IF(AND(L62&lt;&gt;"",X62&lt;&gt;""),BD62&amp;IF(BD62="",""," ")&amp;L62&amp;" "&amp;CHAR(34)&amp;SUBSTITUTE(X62,CHAR(34),CHAR(34)&amp;CHAR(34))&amp;CHAR(34),BD62)</f>
        <v/>
      </c>
      <c r="BF62">
        <f>IF(AND(M62&lt;&gt;"",Y62&lt;&gt;""),BE62&amp;IF(BE62="",""," ")&amp;M62&amp;" "&amp;CHAR(34)&amp;SUBSTITUTE(Y62,CHAR(34),CHAR(34)&amp;CHAR(34))&amp;CHAR(34),BE62)</f>
        <v/>
      </c>
    </row>
    <row r="63" spans="1:58">
      <c r="A63">
        <f>IF(Variables!$A$64="","",Variables!$A$64)</f>
        <v/>
      </c>
      <c r="B63">
        <f>IF(Variables!$E$64="","",IF(ISNUMBER(FIND("=",TRIM(MID(SUBSTITUTE(Variables!$E$64,";",REPT(" ",200)),1,200)))),TRIM(LEFT(TRIM(MID(SUBSTITUTE(Variables!$E$64,";",REPT(" ",200)),1,200)),FIND("=",TRIM(MID(SUBSTITUTE(Variables!$E$64,";",REPT(" ",200)),1,200)))-1)),TRIM(TRIM(MID(SUBSTITUTE(Variables!$E$64,";",REPT(" ",200)),1,200)))))</f>
        <v/>
      </c>
      <c r="C63">
        <f>IF(Variables!$E$64="","",IF(ISNUMBER(FIND("=",TRIM(MID(SUBSTITUTE(Variables!$E$64,";",REPT(" ",200)),201,200)))),TRIM(LEFT(TRIM(MID(SUBSTITUTE(Variables!$E$64,";",REPT(" ",200)),201,200)),FIND("=",TRIM(MID(SUBSTITUTE(Variables!$E$64,";",REPT(" ",200)),201,200)))-1)),TRIM(TRIM(MID(SUBSTITUTE(Variables!$E$64,";",REPT(" ",200)),201,200)))))</f>
        <v/>
      </c>
      <c r="D63">
        <f>IF(Variables!$E$64="","",IF(ISNUMBER(FIND("=",TRIM(MID(SUBSTITUTE(Variables!$E$64,";",REPT(" ",200)),401,200)))),TRIM(LEFT(TRIM(MID(SUBSTITUTE(Variables!$E$64,";",REPT(" ",200)),401,200)),FIND("=",TRIM(MID(SUBSTITUTE(Variables!$E$64,";",REPT(" ",200)),401,200)))-1)),TRIM(TRIM(MID(SUBSTITUTE(Variables!$E$64,";",REPT(" ",200)),401,200)))))</f>
        <v/>
      </c>
      <c r="E63">
        <f>IF(Variables!$E$64="","",IF(ISNUMBER(FIND("=",TRIM(MID(SUBSTITUTE(Variables!$E$64,";",REPT(" ",200)),601,200)))),TRIM(LEFT(TRIM(MID(SUBSTITUTE(Variables!$E$64,";",REPT(" ",200)),601,200)),FIND("=",TRIM(MID(SUBSTITUTE(Variables!$E$64,";",REPT(" ",200)),601,200)))-1)),TRIM(TRIM(MID(SUBSTITUTE(Variables!$E$64,";",REPT(" ",200)),601,200)))))</f>
        <v/>
      </c>
      <c r="F63">
        <f>IF(Variables!$E$64="","",IF(ISNUMBER(FIND("=",TRIM(MID(SUBSTITUTE(Variables!$E$64,";",REPT(" ",200)),801,200)))),TRIM(LEFT(TRIM(MID(SUBSTITUTE(Variables!$E$64,";",REPT(" ",200)),801,200)),FIND("=",TRIM(MID(SUBSTITUTE(Variables!$E$64,";",REPT(" ",200)),801,200)))-1)),TRIM(TRIM(MID(SUBSTITUTE(Variables!$E$64,";",REPT(" ",200)),801,200)))))</f>
        <v/>
      </c>
      <c r="G63">
        <f>IF(Variables!$E$64="","",IF(ISNUMBER(FIND("=",TRIM(MID(SUBSTITUTE(Variables!$E$64,";",REPT(" ",200)),1001,200)))),TRIM(LEFT(TRIM(MID(SUBSTITUTE(Variables!$E$64,";",REPT(" ",200)),1001,200)),FIND("=",TRIM(MID(SUBSTITUTE(Variables!$E$64,";",REPT(" ",200)),1001,200)))-1)),TRIM(TRIM(MID(SUBSTITUTE(Variables!$E$64,";",REPT(" ",200)),1001,200)))))</f>
        <v/>
      </c>
      <c r="H63">
        <f>IF(Variables!$E$64="","",IF(ISNUMBER(FIND("=",TRIM(MID(SUBSTITUTE(Variables!$E$64,";",REPT(" ",200)),1201,200)))),TRIM(LEFT(TRIM(MID(SUBSTITUTE(Variables!$E$64,";",REPT(" ",200)),1201,200)),FIND("=",TRIM(MID(SUBSTITUTE(Variables!$E$64,";",REPT(" ",200)),1201,200)))-1)),TRIM(TRIM(MID(SUBSTITUTE(Variables!$E$64,";",REPT(" ",200)),1201,200)))))</f>
        <v/>
      </c>
      <c r="I63">
        <f>IF(Variables!$E$64="","",IF(ISNUMBER(FIND("=",TRIM(MID(SUBSTITUTE(Variables!$E$64,";",REPT(" ",200)),1401,200)))),TRIM(LEFT(TRIM(MID(SUBSTITUTE(Variables!$E$64,";",REPT(" ",200)),1401,200)),FIND("=",TRIM(MID(SUBSTITUTE(Variables!$E$64,";",REPT(" ",200)),1401,200)))-1)),TRIM(TRIM(MID(SUBSTITUTE(Variables!$E$64,";",REPT(" ",200)),1401,200)))))</f>
        <v/>
      </c>
      <c r="J63">
        <f>IF(Variables!$E$64="","",IF(ISNUMBER(FIND("=",TRIM(MID(SUBSTITUTE(Variables!$E$64,";",REPT(" ",200)),1601,200)))),TRIM(LEFT(TRIM(MID(SUBSTITUTE(Variables!$E$64,";",REPT(" ",200)),1601,200)),FIND("=",TRIM(MID(SUBSTITUTE(Variables!$E$64,";",REPT(" ",200)),1601,200)))-1)),TRIM(TRIM(MID(SUBSTITUTE(Variables!$E$64,";",REPT(" ",200)),1601,200)))))</f>
        <v/>
      </c>
      <c r="K63">
        <f>IF(Variables!$E$64="","",IF(ISNUMBER(FIND("=",TRIM(MID(SUBSTITUTE(Variables!$E$64,";",REPT(" ",200)),1801,200)))),TRIM(LEFT(TRIM(MID(SUBSTITUTE(Variables!$E$64,";",REPT(" ",200)),1801,200)),FIND("=",TRIM(MID(SUBSTITUTE(Variables!$E$64,";",REPT(" ",200)),1801,200)))-1)),TRIM(TRIM(MID(SUBSTITUTE(Variables!$E$64,";",REPT(" ",200)),1801,200)))))</f>
        <v/>
      </c>
      <c r="L63">
        <f>IF(Variables!$E$64="","",IF(ISNUMBER(FIND("=",TRIM(MID(SUBSTITUTE(Variables!$E$64,";",REPT(" ",200)),2001,200)))),TRIM(LEFT(TRIM(MID(SUBSTITUTE(Variables!$E$64,";",REPT(" ",200)),2001,200)),FIND("=",TRIM(MID(SUBSTITUTE(Variables!$E$64,";",REPT(" ",200)),2001,200)))-1)),TRIM(TRIM(MID(SUBSTITUTE(Variables!$E$64,";",REPT(" ",200)),2001,200)))))</f>
        <v/>
      </c>
      <c r="M63">
        <f>IF(Variables!$E$64="","",IF(ISNUMBER(FIND("=",TRIM(MID(SUBSTITUTE(Variables!$E$64,";",REPT(" ",200)),2201,200)))),TRIM(LEFT(TRIM(MID(SUBSTITUTE(Variables!$E$64,";",REPT(" ",200)),2201,200)),FIND("=",TRIM(MID(SUBSTITUTE(Variables!$E$64,";",REPT(" ",200)),2201,200)))-1)),TRIM(TRIM(MID(SUBSTITUTE(Variables!$E$64,";",REPT(" ",200)),2201,200)))))</f>
        <v/>
      </c>
      <c r="N63">
        <f>IF(Variables!$E$64="","",IF(ISNUMBER(FIND("=",TRIM(MID(SUBSTITUTE(Variables!$E$64,";",REPT(" ",200)),1,200)))),TRIM(MID(TRIM(MID(SUBSTITUTE(Variables!$E$64,";",REPT(" ",200)),1,200)),FIND("=",TRIM(MID(SUBSTITUTE(Variables!$E$64,";",REPT(" ",200)),1,200)))+1,200)),""))</f>
        <v/>
      </c>
      <c r="O63">
        <f>IF(Variables!$E$64="","",IF(ISNUMBER(FIND("=",TRIM(MID(SUBSTITUTE(Variables!$E$64,";",REPT(" ",200)),201,200)))),TRIM(MID(TRIM(MID(SUBSTITUTE(Variables!$E$64,";",REPT(" ",200)),201,200)),FIND("=",TRIM(MID(SUBSTITUTE(Variables!$E$64,";",REPT(" ",200)),201,200)))+1,200)),""))</f>
        <v/>
      </c>
      <c r="P63">
        <f>IF(Variables!$E$64="","",IF(ISNUMBER(FIND("=",TRIM(MID(SUBSTITUTE(Variables!$E$64,";",REPT(" ",200)),401,200)))),TRIM(MID(TRIM(MID(SUBSTITUTE(Variables!$E$64,";",REPT(" ",200)),401,200)),FIND("=",TRIM(MID(SUBSTITUTE(Variables!$E$64,";",REPT(" ",200)),401,200)))+1,200)),""))</f>
        <v/>
      </c>
      <c r="Q63">
        <f>IF(Variables!$E$64="","",IF(ISNUMBER(FIND("=",TRIM(MID(SUBSTITUTE(Variables!$E$64,";",REPT(" ",200)),601,200)))),TRIM(MID(TRIM(MID(SUBSTITUTE(Variables!$E$64,";",REPT(" ",200)),601,200)),FIND("=",TRIM(MID(SUBSTITUTE(Variables!$E$64,";",REPT(" ",200)),601,200)))+1,200)),""))</f>
        <v/>
      </c>
      <c r="R63">
        <f>IF(Variables!$E$64="","",IF(ISNUMBER(FIND("=",TRIM(MID(SUBSTITUTE(Variables!$E$64,";",REPT(" ",200)),801,200)))),TRIM(MID(TRIM(MID(SUBSTITUTE(Variables!$E$64,";",REPT(" ",200)),801,200)),FIND("=",TRIM(MID(SUBSTITUTE(Variables!$E$64,";",REPT(" ",200)),801,200)))+1,200)),""))</f>
        <v/>
      </c>
      <c r="S63">
        <f>IF(Variables!$E$64="","",IF(ISNUMBER(FIND("=",TRIM(MID(SUBSTITUTE(Variables!$E$64,";",REPT(" ",200)),1001,200)))),TRIM(MID(TRIM(MID(SUBSTITUTE(Variables!$E$64,";",REPT(" ",200)),1001,200)),FIND("=",TRIM(MID(SUBSTITUTE(Variables!$E$64,";",REPT(" ",200)),1001,200)))+1,200)),""))</f>
        <v/>
      </c>
      <c r="T63">
        <f>IF(Variables!$E$64="","",IF(ISNUMBER(FIND("=",TRIM(MID(SUBSTITUTE(Variables!$E$64,";",REPT(" ",200)),1201,200)))),TRIM(MID(TRIM(MID(SUBSTITUTE(Variables!$E$64,";",REPT(" ",200)),1201,200)),FIND("=",TRIM(MID(SUBSTITUTE(Variables!$E$64,";",REPT(" ",200)),1201,200)))+1,200)),""))</f>
        <v/>
      </c>
      <c r="U63">
        <f>IF(Variables!$E$64="","",IF(ISNUMBER(FIND("=",TRIM(MID(SUBSTITUTE(Variables!$E$64,";",REPT(" ",200)),1401,200)))),TRIM(MID(TRIM(MID(SUBSTITUTE(Variables!$E$64,";",REPT(" ",200)),1401,200)),FIND("=",TRIM(MID(SUBSTITUTE(Variables!$E$64,";",REPT(" ",200)),1401,200)))+1,200)),""))</f>
        <v/>
      </c>
      <c r="V63">
        <f>IF(Variables!$E$64="","",IF(ISNUMBER(FIND("=",TRIM(MID(SUBSTITUTE(Variables!$E$64,";",REPT(" ",200)),1601,200)))),TRIM(MID(TRIM(MID(SUBSTITUTE(Variables!$E$64,";",REPT(" ",200)),1601,200)),FIND("=",TRIM(MID(SUBSTITUTE(Variables!$E$64,";",REPT(" ",200)),1601,200)))+1,200)),""))</f>
        <v/>
      </c>
      <c r="W63">
        <f>IF(Variables!$E$64="","",IF(ISNUMBER(FIND("=",TRIM(MID(SUBSTITUTE(Variables!$E$64,";",REPT(" ",200)),1801,200)))),TRIM(MID(TRIM(MID(SUBSTITUTE(Variables!$E$64,";",REPT(" ",200)),1801,200)),FIND("=",TRIM(MID(SUBSTITUTE(Variables!$E$64,";",REPT(" ",200)),1801,200)))+1,200)),""))</f>
        <v/>
      </c>
      <c r="X63">
        <f>IF(Variables!$E$64="","",IF(ISNUMBER(FIND("=",TRIM(MID(SUBSTITUTE(Variables!$E$64,";",REPT(" ",200)),2001,200)))),TRIM(MID(TRIM(MID(SUBSTITUTE(Variables!$E$64,";",REPT(" ",200)),2001,200)),FIND("=",TRIM(MID(SUBSTITUTE(Variables!$E$64,";",REPT(" ",200)),2001,200)))+1,200)),""))</f>
        <v/>
      </c>
      <c r="Y63">
        <f>IF(Variables!$E$64="","",IF(ISNUMBER(FIND("=",TRIM(MID(SUBSTITUTE(Variables!$E$64,";",REPT(" ",200)),2201,200)))),TRIM(MID(TRIM(MID(SUBSTITUTE(Variables!$E$64,";",REPT(" ",200)),2201,200)),FIND("=",TRIM(MID(SUBSTITUTE(Variables!$E$64,";",REPT(" ",200)),2201,200)))+1,200)),""))</f>
        <v/>
      </c>
      <c r="Z63">
        <f>--AND(B63&lt;&gt;"",N63&lt;&gt;"")+--AND(C63&lt;&gt;"",O63&lt;&gt;"")+--AND(D63&lt;&gt;"",P63&lt;&gt;"")+--AND(E63&lt;&gt;"",Q63&lt;&gt;"")+--AND(F63&lt;&gt;"",R63&lt;&gt;"")+--AND(G63&lt;&gt;"",S63&lt;&gt;"")+--AND(H63&lt;&gt;"",T63&lt;&gt;"")+--AND(I63&lt;&gt;"",U63&lt;&gt;"")+--AND(J63&lt;&gt;"",V63&lt;&gt;"")+--AND(K63&lt;&gt;"",W63&lt;&gt;"")+--AND(L63&lt;&gt;"",X63&lt;&gt;"")+--AND(M63&lt;&gt;"",Y63&lt;&gt;"")</f>
        <v>0.0</v>
      </c>
      <c r="AA63">
        <f>AT63</f>
        <v/>
      </c>
      <c r="AB63">
        <f>BF63</f>
        <v/>
      </c>
      <c r="AC63">
        <f>IF(Variables!$F$64="","",IF(ISNUMBER(FIND("=",TRIM(MID(SUBSTITUTE(Variables!$F$64,";",REPT(" ",200)),1,200)))),TRIM(LEFT(TRIM(MID(SUBSTITUTE(Variables!$F$64,";",REPT(" ",200)),1,200)),FIND("=",TRIM(MID(SUBSTITUTE(Variables!$F$64,";",REPT(" ",200)),1,200)))-1)),TRIM(TRIM(MID(SUBSTITUTE(Variables!$F$64,";",REPT(" ",200)),1,200)))))</f>
        <v/>
      </c>
      <c r="AD63">
        <f>IF(Variables!$F$64="","",IF(ISNUMBER(FIND("=",TRIM(MID(SUBSTITUTE(Variables!$F$64,";",REPT(" ",200)),201,200)))),TRIM(LEFT(TRIM(MID(SUBSTITUTE(Variables!$F$64,";",REPT(" ",200)),201,200)),FIND("=",TRIM(MID(SUBSTITUTE(Variables!$F$64,";",REPT(" ",200)),201,200)))-1)),TRIM(TRIM(MID(SUBSTITUTE(Variables!$F$64,";",REPT(" ",200)),201,200)))))</f>
        <v/>
      </c>
      <c r="AE63">
        <f>IF(Variables!$F$64="","",IF(ISNUMBER(FIND("=",TRIM(MID(SUBSTITUTE(Variables!$F$64,";",REPT(" ",200)),401,200)))),TRIM(LEFT(TRIM(MID(SUBSTITUTE(Variables!$F$64,";",REPT(" ",200)),401,200)),FIND("=",TRIM(MID(SUBSTITUTE(Variables!$F$64,";",REPT(" ",200)),401,200)))-1)),TRIM(TRIM(MID(SUBSTITUTE(Variables!$F$64,";",REPT(" ",200)),401,200)))))</f>
        <v/>
      </c>
      <c r="AF63">
        <f>IF(Variables!$F$64="","",IF(ISNUMBER(FIND("=",TRIM(MID(SUBSTITUTE(Variables!$F$64,";",REPT(" ",200)),601,200)))),TRIM(LEFT(TRIM(MID(SUBSTITUTE(Variables!$F$64,";",REPT(" ",200)),601,200)),FIND("=",TRIM(MID(SUBSTITUTE(Variables!$F$64,";",REPT(" ",200)),601,200)))-1)),TRIM(TRIM(MID(SUBSTITUTE(Variables!$F$64,";",REPT(" ",200)),601,200)))))</f>
        <v/>
      </c>
      <c r="AG63">
        <f>""&amp;IF(AC63="","",IF(""="","",", ")&amp;AC63)&amp;IF(AD63="","",IF(""&amp;IF(AC63="","",IF(""="","",", ")&amp;AC63)="","",", ")&amp;AD63)&amp;IF(AE63="","",IF(""&amp;IF(AC63="","",IF(""="","",", ")&amp;AC63)&amp;IF(AD63="","",IF(""&amp;IF(AC63="","",IF(""="","",", ")&amp;AC63)="","",", ")&amp;AD63)="","",", ")&amp;AE63)&amp;IF(AF63="","",IF(""&amp;IF(AC63="","",IF(""="","",", ")&amp;AC63)&amp;IF(AD63="","",IF(""&amp;IF(AC63="","",IF(""="","",", ")&amp;AC63)="","",", ")&amp;AD63)&amp;IF(AE63="","",IF(""&amp;IF(AC63="","",IF(""="","",", ")&amp;AC63)&amp;IF(AD63="","",IF(""&amp;IF(AC63="","",IF(""="","",", ")&amp;AC63)="","",", ")&amp;AD63)="","",", ")&amp;AE63)="","",", ")&amp;AF63)</f>
        <v/>
      </c>
      <c r="AH63">
        <f>""&amp;IF(AC63="","",IF(""="","",", ")&amp;AC63)&amp;IF(AD63="","",IF(""&amp;IF(AC63="","",IF(""="","",", ")&amp;AC63)="","",", ")&amp;AD63)&amp;IF(AE63="","",IF(""&amp;IF(AC63="","",IF(""="","",", ")&amp;AC63)&amp;IF(AD63="","",IF(""&amp;IF(AC63="","",IF(""="","",", ")&amp;AC63)="","",", ")&amp;AD63)="","",", ")&amp;AE63)&amp;IF(AF63="","",IF(""&amp;IF(AC63="","",IF(""="","",", ")&amp;AC63)&amp;IF(AD63="","",IF(""&amp;IF(AC63="","",IF(""="","",", ")&amp;AC63)="","",", ")&amp;AD63)&amp;IF(AE63="","",IF(""&amp;IF(AC63="","",IF(""="","",", ")&amp;AC63)&amp;IF(AD63="","",IF(""&amp;IF(AC63="","",IF(""="","",", ")&amp;AC63)="","",", ")&amp;AD63)="","",", ")&amp;AE63)="","",", ")&amp;AF63)</f>
        <v/>
      </c>
      <c r="AI63">
        <f>IF(AND(B63&lt;&gt;"",N63&lt;&gt;""),""&amp;IF(""="","",", ")&amp;CHAR(34)&amp;SUBSTITUTE(N63,CHAR(34),"\"&amp;CHAR(34))&amp;CHAR(34)&amp;" = "&amp;B63,"")</f>
        <v/>
      </c>
      <c r="AJ63">
        <f>IF(AND(C63&lt;&gt;"",O63&lt;&gt;""),AI63&amp;IF(AI63="","",", ")&amp;CHAR(34)&amp;SUBSTITUTE(O63,CHAR(34),"\"&amp;CHAR(34))&amp;CHAR(34)&amp;" = "&amp;C63,AI63)</f>
        <v/>
      </c>
      <c r="AK63">
        <f>IF(AND(D63&lt;&gt;"",P63&lt;&gt;""),AJ63&amp;IF(AJ63="","",", ")&amp;CHAR(34)&amp;SUBSTITUTE(P63,CHAR(34),"\"&amp;CHAR(34))&amp;CHAR(34)&amp;" = "&amp;D63,AJ63)</f>
        <v/>
      </c>
      <c r="AL63">
        <f>IF(AND(E63&lt;&gt;"",Q63&lt;&gt;""),AK63&amp;IF(AK63="","",", ")&amp;CHAR(34)&amp;SUBSTITUTE(Q63,CHAR(34),"\"&amp;CHAR(34))&amp;CHAR(34)&amp;" = "&amp;E63,AK63)</f>
        <v/>
      </c>
      <c r="AM63">
        <f>IF(AND(F63&lt;&gt;"",R63&lt;&gt;""),AL63&amp;IF(AL63="","",", ")&amp;CHAR(34)&amp;SUBSTITUTE(R63,CHAR(34),"\"&amp;CHAR(34))&amp;CHAR(34)&amp;" = "&amp;F63,AL63)</f>
        <v/>
      </c>
      <c r="AN63">
        <f>IF(AND(G63&lt;&gt;"",S63&lt;&gt;""),AM63&amp;IF(AM63="","",", ")&amp;CHAR(34)&amp;SUBSTITUTE(S63,CHAR(34),"\"&amp;CHAR(34))&amp;CHAR(34)&amp;" = "&amp;G63,AM63)</f>
        <v/>
      </c>
      <c r="AO63">
        <f>IF(AND(H63&lt;&gt;"",T63&lt;&gt;""),AN63&amp;IF(AN63="","",", ")&amp;CHAR(34)&amp;SUBSTITUTE(T63,CHAR(34),"\"&amp;CHAR(34))&amp;CHAR(34)&amp;" = "&amp;H63,AN63)</f>
        <v/>
      </c>
      <c r="AP63">
        <f>IF(AND(I63&lt;&gt;"",U63&lt;&gt;""),AO63&amp;IF(AO63="","",", ")&amp;CHAR(34)&amp;SUBSTITUTE(U63,CHAR(34),"\"&amp;CHAR(34))&amp;CHAR(34)&amp;" = "&amp;I63,AO63)</f>
        <v/>
      </c>
      <c r="AQ63">
        <f>IF(AND(J63&lt;&gt;"",V63&lt;&gt;""),AP63&amp;IF(AP63="","",", ")&amp;CHAR(34)&amp;SUBSTITUTE(V63,CHAR(34),"\"&amp;CHAR(34))&amp;CHAR(34)&amp;" = "&amp;J63,AP63)</f>
        <v/>
      </c>
      <c r="AR63">
        <f>IF(AND(K63&lt;&gt;"",W63&lt;&gt;""),AQ63&amp;IF(AQ63="","",", ")&amp;CHAR(34)&amp;SUBSTITUTE(W63,CHAR(34),"\"&amp;CHAR(34))&amp;CHAR(34)&amp;" = "&amp;K63,AQ63)</f>
        <v/>
      </c>
      <c r="AS63">
        <f>IF(AND(L63&lt;&gt;"",X63&lt;&gt;""),AR63&amp;IF(AR63="","",", ")&amp;CHAR(34)&amp;SUBSTITUTE(X63,CHAR(34),"\"&amp;CHAR(34))&amp;CHAR(34)&amp;" = "&amp;L63,AR63)</f>
        <v/>
      </c>
      <c r="AT63">
        <f>IF(AND(M63&lt;&gt;"",Y63&lt;&gt;""),AS63&amp;IF(AS63="","",", ")&amp;CHAR(34)&amp;SUBSTITUTE(Y63,CHAR(34),"\"&amp;CHAR(34))&amp;CHAR(34)&amp;" = "&amp;M63,AS63)</f>
        <v/>
      </c>
      <c r="AU63">
        <f>IF(AND(B63&lt;&gt;"",N63&lt;&gt;""),""&amp;IF(""="",""," ")&amp;B63&amp;" "&amp;CHAR(34)&amp;SUBSTITUTE(N63,CHAR(34),CHAR(34)&amp;CHAR(34))&amp;CHAR(34),"")</f>
        <v/>
      </c>
      <c r="AV63">
        <f>IF(AND(C63&lt;&gt;"",O63&lt;&gt;""),AU63&amp;IF(AU63="",""," ")&amp;C63&amp;" "&amp;CHAR(34)&amp;SUBSTITUTE(O63,CHAR(34),CHAR(34)&amp;CHAR(34))&amp;CHAR(34),AU63)</f>
        <v/>
      </c>
      <c r="AW63">
        <f>IF(AND(D63&lt;&gt;"",P63&lt;&gt;""),AV63&amp;IF(AV63="",""," ")&amp;D63&amp;" "&amp;CHAR(34)&amp;SUBSTITUTE(P63,CHAR(34),CHAR(34)&amp;CHAR(34))&amp;CHAR(34),AV63)</f>
        <v/>
      </c>
      <c r="AX63">
        <f>IF(AND(E63&lt;&gt;"",Q63&lt;&gt;""),AW63&amp;IF(AW63="",""," ")&amp;E63&amp;" "&amp;CHAR(34)&amp;SUBSTITUTE(Q63,CHAR(34),CHAR(34)&amp;CHAR(34))&amp;CHAR(34),AW63)</f>
        <v/>
      </c>
      <c r="AY63">
        <f>IF(AND(F63&lt;&gt;"",R63&lt;&gt;""),AX63&amp;IF(AX63="",""," ")&amp;F63&amp;" "&amp;CHAR(34)&amp;SUBSTITUTE(R63,CHAR(34),CHAR(34)&amp;CHAR(34))&amp;CHAR(34),AX63)</f>
        <v/>
      </c>
      <c r="AZ63">
        <f>IF(AND(G63&lt;&gt;"",S63&lt;&gt;""),AY63&amp;IF(AY63="",""," ")&amp;G63&amp;" "&amp;CHAR(34)&amp;SUBSTITUTE(S63,CHAR(34),CHAR(34)&amp;CHAR(34))&amp;CHAR(34),AY63)</f>
        <v/>
      </c>
      <c r="BA63">
        <f>IF(AND(H63&lt;&gt;"",T63&lt;&gt;""),AZ63&amp;IF(AZ63="",""," ")&amp;H63&amp;" "&amp;CHAR(34)&amp;SUBSTITUTE(T63,CHAR(34),CHAR(34)&amp;CHAR(34))&amp;CHAR(34),AZ63)</f>
        <v/>
      </c>
      <c r="BB63">
        <f>IF(AND(I63&lt;&gt;"",U63&lt;&gt;""),BA63&amp;IF(BA63="",""," ")&amp;I63&amp;" "&amp;CHAR(34)&amp;SUBSTITUTE(U63,CHAR(34),CHAR(34)&amp;CHAR(34))&amp;CHAR(34),BA63)</f>
        <v/>
      </c>
      <c r="BC63">
        <f>IF(AND(J63&lt;&gt;"",V63&lt;&gt;""),BB63&amp;IF(BB63="",""," ")&amp;J63&amp;" "&amp;CHAR(34)&amp;SUBSTITUTE(V63,CHAR(34),CHAR(34)&amp;CHAR(34))&amp;CHAR(34),BB63)</f>
        <v/>
      </c>
      <c r="BD63">
        <f>IF(AND(K63&lt;&gt;"",W63&lt;&gt;""),BC63&amp;IF(BC63="",""," ")&amp;K63&amp;" "&amp;CHAR(34)&amp;SUBSTITUTE(W63,CHAR(34),CHAR(34)&amp;CHAR(34))&amp;CHAR(34),BC63)</f>
        <v/>
      </c>
      <c r="BE63">
        <f>IF(AND(L63&lt;&gt;"",X63&lt;&gt;""),BD63&amp;IF(BD63="",""," ")&amp;L63&amp;" "&amp;CHAR(34)&amp;SUBSTITUTE(X63,CHAR(34),CHAR(34)&amp;CHAR(34))&amp;CHAR(34),BD63)</f>
        <v/>
      </c>
      <c r="BF63">
        <f>IF(AND(M63&lt;&gt;"",Y63&lt;&gt;""),BE63&amp;IF(BE63="",""," ")&amp;M63&amp;" "&amp;CHAR(34)&amp;SUBSTITUTE(Y63,CHAR(34),CHAR(34)&amp;CHAR(34))&amp;CHAR(34),BE63)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726</vt:i4>
      </vt:variant>
    </vt:vector>
  </HeadingPairs>
  <TitlesOfParts>
    <vt:vector size="733" baseType="lpstr">
      <vt:lpstr>Léame</vt:lpstr>
      <vt:lpstr>Estudio</vt:lpstr>
      <vt:lpstr>Variables</vt:lpstr>
      <vt:lpstr>Libro</vt:lpstr>
      <vt:lpstr>Sintaxis</vt:lpstr>
      <vt:lpstr>Control</vt:lpstr>
      <vt:lpstr>Pedazos</vt:lpstr>
      <vt:lpstr>cb_archivo</vt:lpstr>
      <vt:lpstr>cb_casos</vt:lpstr>
      <vt:lpstr>cb_categoricas</vt:lpstr>
      <vt:lpstr>cb_cita</vt:lpstr>
      <vt:lpstr>cb_con_etiqueta</vt:lpstr>
      <vt:lpstr>cb_con_pregunta</vt:lpstr>
      <vt:lpstr>cb_contacto</vt:lpstr>
      <vt:lpstr>cb_estado_10</vt:lpstr>
      <vt:lpstr>cb_estado_11</vt:lpstr>
      <vt:lpstr>cb_estado_12</vt:lpstr>
      <vt:lpstr>cb_estado_13</vt:lpstr>
      <vt:lpstr>cb_estado_14</vt:lpstr>
      <vt:lpstr>cb_estado_15</vt:lpstr>
      <vt:lpstr>cb_estado_16</vt:lpstr>
      <vt:lpstr>cb_estado_1</vt:lpstr>
      <vt:lpstr>cb_estado_2</vt:lpstr>
      <vt:lpstr>cb_estado_3</vt:lpstr>
      <vt:lpstr>cb_estado_4</vt:lpstr>
      <vt:lpstr>cb_estado_5</vt:lpstr>
      <vt:lpstr>cb_estado_6</vt:lpstr>
      <vt:lpstr>cb_estado_7</vt:lpstr>
      <vt:lpstr>cb_estado_8</vt:lpstr>
      <vt:lpstr>cb_estado_9</vt:lpstr>
      <vt:lpstr>cb_etiqueta_10</vt:lpstr>
      <vt:lpstr>cb_etiqueta_11</vt:lpstr>
      <vt:lpstr>cb_etiqueta_12</vt:lpstr>
      <vt:lpstr>cb_etiqueta_13</vt:lpstr>
      <vt:lpstr>cb_etiqueta_14</vt:lpstr>
      <vt:lpstr>cb_etiqueta_15</vt:lpstr>
      <vt:lpstr>cb_etiqueta_16</vt:lpstr>
      <vt:lpstr>cb_etiqueta_1</vt:lpstr>
      <vt:lpstr>cb_etiqueta_2</vt:lpstr>
      <vt:lpstr>cb_etiqueta_3</vt:lpstr>
      <vt:lpstr>cb_etiqueta_4</vt:lpstr>
      <vt:lpstr>cb_etiqueta_5</vt:lpstr>
      <vt:lpstr>cb_etiqueta_6</vt:lpstr>
      <vt:lpstr>cb_etiqueta_7</vt:lpstr>
      <vt:lpstr>cb_etiqueta_8</vt:lpstr>
      <vt:lpstr>cb_etiqueta_9</vt:lpstr>
      <vt:lpstr>cb_etiquetas</vt:lpstr>
      <vt:lpstr>cb_faltantes_10</vt:lpstr>
      <vt:lpstr>cb_faltantes_11</vt:lpstr>
      <vt:lpstr>cb_faltantes_12</vt:lpstr>
      <vt:lpstr>cb_faltantes_13</vt:lpstr>
      <vt:lpstr>cb_faltantes_14</vt:lpstr>
      <vt:lpstr>cb_faltantes_15</vt:lpstr>
      <vt:lpstr>cb_faltantes_16</vt:lpstr>
      <vt:lpstr>cb_faltantes_1</vt:lpstr>
      <vt:lpstr>cb_faltantes_2</vt:lpstr>
      <vt:lpstr>cb_faltantes_3</vt:lpstr>
      <vt:lpstr>cb_faltantes_4</vt:lpstr>
      <vt:lpstr>cb_faltantes_5</vt:lpstr>
      <vt:lpstr>cb_faltantes_6</vt:lpstr>
      <vt:lpstr>cb_faltantes_7</vt:lpstr>
      <vt:lpstr>cb_faltantes_8</vt:lpstr>
      <vt:lpstr>cb_faltantes_9</vt:lpstr>
      <vt:lpstr>cb_fuente_10</vt:lpstr>
      <vt:lpstr>cb_fuente_11</vt:lpstr>
      <vt:lpstr>cb_fuente_12</vt:lpstr>
      <vt:lpstr>cb_fuente_13</vt:lpstr>
      <vt:lpstr>cb_fuente_14</vt:lpstr>
      <vt:lpstr>cb_fuente_15</vt:lpstr>
      <vt:lpstr>cb_fuente_16</vt:lpstr>
      <vt:lpstr>cb_fuente_1</vt:lpstr>
      <vt:lpstr>cb_fuente_2</vt:lpstr>
      <vt:lpstr>cb_fuente_3</vt:lpstr>
      <vt:lpstr>cb_fuente_4</vt:lpstr>
      <vt:lpstr>cb_fuente_5</vt:lpstr>
      <vt:lpstr>cb_fuente_6</vt:lpstr>
      <vt:lpstr>cb_fuente_7</vt:lpstr>
      <vt:lpstr>cb_fuente_8</vt:lpstr>
      <vt:lpstr>cb_fuente_9</vt:lpstr>
      <vt:lpstr>cb_fuentes</vt:lpstr>
      <vt:lpstr>cb_institucion</vt:lpstr>
      <vt:lpstr>cb_l_faltantes_10</vt:lpstr>
      <vt:lpstr>cb_l_faltantes_11</vt:lpstr>
      <vt:lpstr>cb_l_faltantes_12</vt:lpstr>
      <vt:lpstr>cb_l_faltantes_13</vt:lpstr>
      <vt:lpstr>cb_l_faltantes_14</vt:lpstr>
      <vt:lpstr>cb_l_faltantes_15</vt:lpstr>
      <vt:lpstr>cb_l_faltantes_16</vt:lpstr>
      <vt:lpstr>cb_l_faltantes_1</vt:lpstr>
      <vt:lpstr>cb_l_faltantes_2</vt:lpstr>
      <vt:lpstr>cb_l_faltantes_3</vt:lpstr>
      <vt:lpstr>cb_l_faltantes_4</vt:lpstr>
      <vt:lpstr>cb_l_faltantes_5</vt:lpstr>
      <vt:lpstr>cb_l_faltantes_6</vt:lpstr>
      <vt:lpstr>cb_l_faltantes_7</vt:lpstr>
      <vt:lpstr>cb_l_faltantes_8</vt:lpstr>
      <vt:lpstr>cb_l_faltantes_9</vt:lpstr>
      <vt:lpstr>cb_l_fuente_10</vt:lpstr>
      <vt:lpstr>cb_l_fuente_11</vt:lpstr>
      <vt:lpstr>cb_l_fuente_12</vt:lpstr>
      <vt:lpstr>cb_l_fuente_13</vt:lpstr>
      <vt:lpstr>cb_l_fuente_14</vt:lpstr>
      <vt:lpstr>cb_l_fuente_15</vt:lpstr>
      <vt:lpstr>cb_l_fuente_16</vt:lpstr>
      <vt:lpstr>cb_l_fuente_1</vt:lpstr>
      <vt:lpstr>cb_l_fuente_2</vt:lpstr>
      <vt:lpstr>cb_l_fuente_3</vt:lpstr>
      <vt:lpstr>cb_l_fuente_4</vt:lpstr>
      <vt:lpstr>cb_l_fuente_5</vt:lpstr>
      <vt:lpstr>cb_l_fuente_6</vt:lpstr>
      <vt:lpstr>cb_l_fuente_7</vt:lpstr>
      <vt:lpstr>cb_l_fuente_8</vt:lpstr>
      <vt:lpstr>cb_l_fuente_9</vt:lpstr>
      <vt:lpstr>cb_l_nota_10</vt:lpstr>
      <vt:lpstr>cb_l_nota_11</vt:lpstr>
      <vt:lpstr>cb_l_nota_12</vt:lpstr>
      <vt:lpstr>cb_l_nota_13</vt:lpstr>
      <vt:lpstr>cb_l_nota_14</vt:lpstr>
      <vt:lpstr>cb_l_nota_15</vt:lpstr>
      <vt:lpstr>cb_l_nota_16</vt:lpstr>
      <vt:lpstr>cb_l_nota_1</vt:lpstr>
      <vt:lpstr>cb_l_nota_2</vt:lpstr>
      <vt:lpstr>cb_l_nota_3</vt:lpstr>
      <vt:lpstr>cb_l_nota_4</vt:lpstr>
      <vt:lpstr>cb_l_nota_5</vt:lpstr>
      <vt:lpstr>cb_l_nota_6</vt:lpstr>
      <vt:lpstr>cb_l_nota_7</vt:lpstr>
      <vt:lpstr>cb_l_nota_8</vt:lpstr>
      <vt:lpstr>cb_l_nota_9</vt:lpstr>
      <vt:lpstr>cb_l_pregunta_10</vt:lpstr>
      <vt:lpstr>cb_l_pregunta_11</vt:lpstr>
      <vt:lpstr>cb_l_pregunta_12</vt:lpstr>
      <vt:lpstr>cb_l_pregunta_13</vt:lpstr>
      <vt:lpstr>cb_l_pregunta_14</vt:lpstr>
      <vt:lpstr>cb_l_pregunta_15</vt:lpstr>
      <vt:lpstr>cb_l_pregunta_16</vt:lpstr>
      <vt:lpstr>cb_l_pregunta_1</vt:lpstr>
      <vt:lpstr>cb_l_pregunta_2</vt:lpstr>
      <vt:lpstr>cb_l_pregunta_3</vt:lpstr>
      <vt:lpstr>cb_l_pregunta_4</vt:lpstr>
      <vt:lpstr>cb_l_pregunta_5</vt:lpstr>
      <vt:lpstr>cb_l_pregunta_6</vt:lpstr>
      <vt:lpstr>cb_l_pregunta_7</vt:lpstr>
      <vt:lpstr>cb_l_pregunta_8</vt:lpstr>
      <vt:lpstr>cb_l_pregunta_9</vt:lpstr>
      <vt:lpstr>cb_l_tipo_10</vt:lpstr>
      <vt:lpstr>cb_l_tipo_11</vt:lpstr>
      <vt:lpstr>cb_l_tipo_12</vt:lpstr>
      <vt:lpstr>cb_l_tipo_13</vt:lpstr>
      <vt:lpstr>cb_l_tipo_14</vt:lpstr>
      <vt:lpstr>cb_l_tipo_15</vt:lpstr>
      <vt:lpstr>cb_l_tipo_16</vt:lpstr>
      <vt:lpstr>cb_l_tipo_1</vt:lpstr>
      <vt:lpstr>cb_l_tipo_2</vt:lpstr>
      <vt:lpstr>cb_l_tipo_3</vt:lpstr>
      <vt:lpstr>cb_l_tipo_4</vt:lpstr>
      <vt:lpstr>cb_l_tipo_5</vt:lpstr>
      <vt:lpstr>cb_l_tipo_6</vt:lpstr>
      <vt:lpstr>cb_l_tipo_7</vt:lpstr>
      <vt:lpstr>cb_l_tipo_8</vt:lpstr>
      <vt:lpstr>cb_l_tipo_9</vt:lpstr>
      <vt:lpstr>cb_l_titulo_10</vt:lpstr>
      <vt:lpstr>cb_l_titulo_11</vt:lpstr>
      <vt:lpstr>cb_l_titulo_12</vt:lpstr>
      <vt:lpstr>cb_l_titulo_13</vt:lpstr>
      <vt:lpstr>cb_l_titulo_14</vt:lpstr>
      <vt:lpstr>cb_l_titulo_15</vt:lpstr>
      <vt:lpstr>cb_l_titulo_16</vt:lpstr>
      <vt:lpstr>cb_l_titulo_1</vt:lpstr>
      <vt:lpstr>cb_l_titulo_2</vt:lpstr>
      <vt:lpstr>cb_l_titulo_3</vt:lpstr>
      <vt:lpstr>cb_l_titulo_4</vt:lpstr>
      <vt:lpstr>cb_l_titulo_5</vt:lpstr>
      <vt:lpstr>cb_l_titulo_6</vt:lpstr>
      <vt:lpstr>cb_l_titulo_7</vt:lpstr>
      <vt:lpstr>cb_l_titulo_8</vt:lpstr>
      <vt:lpstr>cb_l_titulo_9</vt:lpstr>
      <vt:lpstr>cb_l_valores_10</vt:lpstr>
      <vt:lpstr>cb_l_valores_11</vt:lpstr>
      <vt:lpstr>cb_l_valores_12</vt:lpstr>
      <vt:lpstr>cb_l_valores_13</vt:lpstr>
      <vt:lpstr>cb_l_valores_14</vt:lpstr>
      <vt:lpstr>cb_l_valores_15</vt:lpstr>
      <vt:lpstr>cb_l_valores_16</vt:lpstr>
      <vt:lpstr>cb_l_valores_1</vt:lpstr>
      <vt:lpstr>cb_l_valores_2</vt:lpstr>
      <vt:lpstr>cb_l_valores_3</vt:lpstr>
      <vt:lpstr>cb_l_valores_4</vt:lpstr>
      <vt:lpstr>cb_l_valores_5</vt:lpstr>
      <vt:lpstr>cb_l_valores_6</vt:lpstr>
      <vt:lpstr>cb_l_valores_7</vt:lpstr>
      <vt:lpstr>cb_l_valores_8</vt:lpstr>
      <vt:lpstr>cb_l_valores_9</vt:lpstr>
      <vt:lpstr>cb_libro_archivo</vt:lpstr>
      <vt:lpstr>cb_libro_casos</vt:lpstr>
      <vt:lpstr>cb_libro_cita</vt:lpstr>
      <vt:lpstr>cb_libro_contacto</vt:lpstr>
      <vt:lpstr>cb_libro_institucion</vt:lpstr>
      <vt:lpstr>cb_libro_licencia</vt:lpstr>
      <vt:lpstr>cb_libro_muestreo</vt:lpstr>
      <vt:lpstr>cb_libro_periodo</vt:lpstr>
      <vt:lpstr>cb_libro_recoleccion</vt:lpstr>
      <vt:lpstr>cb_libro_responsable</vt:lpstr>
      <vt:lpstr>cb_libro_titulo</vt:lpstr>
      <vt:lpstr>cb_libro_unidad</vt:lpstr>
      <vt:lpstr>cb_libro_universo</vt:lpstr>
      <vt:lpstr>cb_libro_version</vt:lpstr>
      <vt:lpstr>cb_licencia</vt:lpstr>
      <vt:lpstr>cb_lista_faltantes</vt:lpstr>
      <vt:lpstr>cb_lista_valores</vt:lpstr>
      <vt:lpstr>cb_muestreo</vt:lpstr>
      <vt:lpstr>cb_nombre_10</vt:lpstr>
      <vt:lpstr>cb_nombre_11</vt:lpstr>
      <vt:lpstr>cb_nombre_12</vt:lpstr>
      <vt:lpstr>cb_nombre_13</vt:lpstr>
      <vt:lpstr>cb_nombre_14</vt:lpstr>
      <vt:lpstr>cb_nombre_15</vt:lpstr>
      <vt:lpstr>cb_nombre_16</vt:lpstr>
      <vt:lpstr>cb_nombre_1</vt:lpstr>
      <vt:lpstr>cb_nombre_2</vt:lpstr>
      <vt:lpstr>cb_nombre_3</vt:lpstr>
      <vt:lpstr>cb_nombre_4</vt:lpstr>
      <vt:lpstr>cb_nombre_5</vt:lpstr>
      <vt:lpstr>cb_nombre_6</vt:lpstr>
      <vt:lpstr>cb_nombre_7</vt:lpstr>
      <vt:lpstr>cb_nombre_8</vt:lpstr>
      <vt:lpstr>cb_nombre_9</vt:lpstr>
      <vt:lpstr>cb_nombres</vt:lpstr>
      <vt:lpstr>cb_nota_10</vt:lpstr>
      <vt:lpstr>cb_nota_11</vt:lpstr>
      <vt:lpstr>cb_nota_12</vt:lpstr>
      <vt:lpstr>cb_nota_13</vt:lpstr>
      <vt:lpstr>cb_nota_14</vt:lpstr>
      <vt:lpstr>cb_nota_15</vt:lpstr>
      <vt:lpstr>cb_nota_16</vt:lpstr>
      <vt:lpstr>cb_nota_1</vt:lpstr>
      <vt:lpstr>cb_nota_2</vt:lpstr>
      <vt:lpstr>cb_nota_3</vt:lpstr>
      <vt:lpstr>cb_nota_4</vt:lpstr>
      <vt:lpstr>cb_nota_5</vt:lpstr>
      <vt:lpstr>cb_nota_6</vt:lpstr>
      <vt:lpstr>cb_nota_7</vt:lpstr>
      <vt:lpstr>cb_nota_8</vt:lpstr>
      <vt:lpstr>cb_nota_9</vt:lpstr>
      <vt:lpstr>cb_notas</vt:lpstr>
      <vt:lpstr>cb_p_cuantos_10</vt:lpstr>
      <vt:lpstr>cb_p_cuantos_11</vt:lpstr>
      <vt:lpstr>cb_p_cuantos_12</vt:lpstr>
      <vt:lpstr>cb_p_cuantos_13</vt:lpstr>
      <vt:lpstr>cb_p_cuantos_14</vt:lpstr>
      <vt:lpstr>cb_p_cuantos_15</vt:lpstr>
      <vt:lpstr>cb_p_cuantos_16</vt:lpstr>
      <vt:lpstr>cb_p_cuantos_1</vt:lpstr>
      <vt:lpstr>cb_p_cuantos_2</vt:lpstr>
      <vt:lpstr>cb_p_cuantos_3</vt:lpstr>
      <vt:lpstr>cb_p_cuantos_4</vt:lpstr>
      <vt:lpstr>cb_p_cuantos_5</vt:lpstr>
      <vt:lpstr>cb_p_cuantos_6</vt:lpstr>
      <vt:lpstr>cb_p_cuantos_7</vt:lpstr>
      <vt:lpstr>cb_p_cuantos_8</vt:lpstr>
      <vt:lpstr>cb_p_cuantos_9</vt:lpstr>
      <vt:lpstr>cb_p_faltr_10</vt:lpstr>
      <vt:lpstr>cb_p_faltr_11</vt:lpstr>
      <vt:lpstr>cb_p_faltr_12</vt:lpstr>
      <vt:lpstr>cb_p_faltr_13</vt:lpstr>
      <vt:lpstr>cb_p_faltr_14</vt:lpstr>
      <vt:lpstr>cb_p_faltr_15</vt:lpstr>
      <vt:lpstr>cb_p_faltr_16</vt:lpstr>
      <vt:lpstr>cb_p_faltr_1</vt:lpstr>
      <vt:lpstr>cb_p_faltr_2</vt:lpstr>
      <vt:lpstr>cb_p_faltr_3</vt:lpstr>
      <vt:lpstr>cb_p_faltr_4</vt:lpstr>
      <vt:lpstr>cb_p_faltr_5</vt:lpstr>
      <vt:lpstr>cb_p_faltr_6</vt:lpstr>
      <vt:lpstr>cb_p_faltr_7</vt:lpstr>
      <vt:lpstr>cb_p_faltr_8</vt:lpstr>
      <vt:lpstr>cb_p_faltr_9</vt:lpstr>
      <vt:lpstr>cb_p_faltspss_10</vt:lpstr>
      <vt:lpstr>cb_p_faltspss_11</vt:lpstr>
      <vt:lpstr>cb_p_faltspss_12</vt:lpstr>
      <vt:lpstr>cb_p_faltspss_13</vt:lpstr>
      <vt:lpstr>cb_p_faltspss_14</vt:lpstr>
      <vt:lpstr>cb_p_faltspss_15</vt:lpstr>
      <vt:lpstr>cb_p_faltspss_16</vt:lpstr>
      <vt:lpstr>cb_p_faltspss_1</vt:lpstr>
      <vt:lpstr>cb_p_faltspss_2</vt:lpstr>
      <vt:lpstr>cb_p_faltspss_3</vt:lpstr>
      <vt:lpstr>cb_p_faltspss_4</vt:lpstr>
      <vt:lpstr>cb_p_faltspss_5</vt:lpstr>
      <vt:lpstr>cb_p_faltspss_6</vt:lpstr>
      <vt:lpstr>cb_p_faltspss_7</vt:lpstr>
      <vt:lpstr>cb_p_faltspss_8</vt:lpstr>
      <vt:lpstr>cb_p_faltspss_9</vt:lpstr>
      <vt:lpstr>cb_p_r_10</vt:lpstr>
      <vt:lpstr>cb_p_r_11</vt:lpstr>
      <vt:lpstr>cb_p_r_12</vt:lpstr>
      <vt:lpstr>cb_p_r_13</vt:lpstr>
      <vt:lpstr>cb_p_r_14</vt:lpstr>
      <vt:lpstr>cb_p_r_15</vt:lpstr>
      <vt:lpstr>cb_p_r_16</vt:lpstr>
      <vt:lpstr>cb_p_r_1</vt:lpstr>
      <vt:lpstr>cb_p_r_2</vt:lpstr>
      <vt:lpstr>cb_p_r_3</vt:lpstr>
      <vt:lpstr>cb_p_r_4</vt:lpstr>
      <vt:lpstr>cb_p_r_5</vt:lpstr>
      <vt:lpstr>cb_p_r_6</vt:lpstr>
      <vt:lpstr>cb_p_r_7</vt:lpstr>
      <vt:lpstr>cb_p_r_8</vt:lpstr>
      <vt:lpstr>cb_p_r_9</vt:lpstr>
      <vt:lpstr>cb_p_spss_10</vt:lpstr>
      <vt:lpstr>cb_p_spss_11</vt:lpstr>
      <vt:lpstr>cb_p_spss_12</vt:lpstr>
      <vt:lpstr>cb_p_spss_13</vt:lpstr>
      <vt:lpstr>cb_p_spss_14</vt:lpstr>
      <vt:lpstr>cb_p_spss_15</vt:lpstr>
      <vt:lpstr>cb_p_spss_16</vt:lpstr>
      <vt:lpstr>cb_p_spss_1</vt:lpstr>
      <vt:lpstr>cb_p_spss_2</vt:lpstr>
      <vt:lpstr>cb_p_spss_3</vt:lpstr>
      <vt:lpstr>cb_p_spss_4</vt:lpstr>
      <vt:lpstr>cb_p_spss_5</vt:lpstr>
      <vt:lpstr>cb_p_spss_6</vt:lpstr>
      <vt:lpstr>cb_p_spss_7</vt:lpstr>
      <vt:lpstr>cb_p_spss_8</vt:lpstr>
      <vt:lpstr>cb_p_spss_9</vt:lpstr>
      <vt:lpstr>cb_periodo</vt:lpstr>
      <vt:lpstr>cb_pregunta_10</vt:lpstr>
      <vt:lpstr>cb_pregunta_11</vt:lpstr>
      <vt:lpstr>cb_pregunta_12</vt:lpstr>
      <vt:lpstr>cb_pregunta_13</vt:lpstr>
      <vt:lpstr>cb_pregunta_14</vt:lpstr>
      <vt:lpstr>cb_pregunta_15</vt:lpstr>
      <vt:lpstr>cb_pregunta_16</vt:lpstr>
      <vt:lpstr>cb_pregunta_1</vt:lpstr>
      <vt:lpstr>cb_pregunta_2</vt:lpstr>
      <vt:lpstr>cb_pregunta_3</vt:lpstr>
      <vt:lpstr>cb_pregunta_4</vt:lpstr>
      <vt:lpstr>cb_pregunta_5</vt:lpstr>
      <vt:lpstr>cb_pregunta_6</vt:lpstr>
      <vt:lpstr>cb_pregunta_7</vt:lpstr>
      <vt:lpstr>cb_pregunta_8</vt:lpstr>
      <vt:lpstr>cb_pregunta_9</vt:lpstr>
      <vt:lpstr>cb_preguntas</vt:lpstr>
      <vt:lpstr>cb_problema_10</vt:lpstr>
      <vt:lpstr>cb_problema_11</vt:lpstr>
      <vt:lpstr>cb_problema_12</vt:lpstr>
      <vt:lpstr>cb_problema_13</vt:lpstr>
      <vt:lpstr>cb_problema_14</vt:lpstr>
      <vt:lpstr>cb_problema_15</vt:lpstr>
      <vt:lpstr>cb_problema_16</vt:lpstr>
      <vt:lpstr>cb_problema_1</vt:lpstr>
      <vt:lpstr>cb_problema_2</vt:lpstr>
      <vt:lpstr>cb_problema_3</vt:lpstr>
      <vt:lpstr>cb_problema_4</vt:lpstr>
      <vt:lpstr>cb_problema_5</vt:lpstr>
      <vt:lpstr>cb_problema_6</vt:lpstr>
      <vt:lpstr>cb_problema_7</vt:lpstr>
      <vt:lpstr>cb_problema_8</vt:lpstr>
      <vt:lpstr>cb_problema_9</vt:lpstr>
      <vt:lpstr>cb_problemas</vt:lpstr>
      <vt:lpstr>cb_r_etiqueta_10</vt:lpstr>
      <vt:lpstr>cb_r_etiqueta_11</vt:lpstr>
      <vt:lpstr>cb_r_etiqueta_12</vt:lpstr>
      <vt:lpstr>cb_r_etiqueta_13</vt:lpstr>
      <vt:lpstr>cb_r_etiqueta_14</vt:lpstr>
      <vt:lpstr>cb_r_etiqueta_15</vt:lpstr>
      <vt:lpstr>cb_r_etiqueta_16</vt:lpstr>
      <vt:lpstr>cb_r_etiqueta_1</vt:lpstr>
      <vt:lpstr>cb_r_etiqueta_2</vt:lpstr>
      <vt:lpstr>cb_r_etiqueta_3</vt:lpstr>
      <vt:lpstr>cb_r_etiqueta_4</vt:lpstr>
      <vt:lpstr>cb_r_etiqueta_5</vt:lpstr>
      <vt:lpstr>cb_r_etiqueta_6</vt:lpstr>
      <vt:lpstr>cb_r_etiqueta_7</vt:lpstr>
      <vt:lpstr>cb_r_etiqueta_8</vt:lpstr>
      <vt:lpstr>cb_r_etiqueta_9</vt:lpstr>
      <vt:lpstr>cb_r_faltantes_10</vt:lpstr>
      <vt:lpstr>cb_r_faltantes_11</vt:lpstr>
      <vt:lpstr>cb_r_faltantes_12</vt:lpstr>
      <vt:lpstr>cb_r_faltantes_13</vt:lpstr>
      <vt:lpstr>cb_r_faltantes_14</vt:lpstr>
      <vt:lpstr>cb_r_faltantes_15</vt:lpstr>
      <vt:lpstr>cb_r_faltantes_16</vt:lpstr>
      <vt:lpstr>cb_r_faltantes_1</vt:lpstr>
      <vt:lpstr>cb_r_faltantes_2</vt:lpstr>
      <vt:lpstr>cb_r_faltantes_3</vt:lpstr>
      <vt:lpstr>cb_r_faltantes_4</vt:lpstr>
      <vt:lpstr>cb_r_faltantes_5</vt:lpstr>
      <vt:lpstr>cb_r_faltantes_6</vt:lpstr>
      <vt:lpstr>cb_r_faltantes_7</vt:lpstr>
      <vt:lpstr>cb_r_faltantes_8</vt:lpstr>
      <vt:lpstr>cb_r_faltantes_9</vt:lpstr>
      <vt:lpstr>cb_r_valores_10</vt:lpstr>
      <vt:lpstr>cb_r_valores_11</vt:lpstr>
      <vt:lpstr>cb_r_valores_12</vt:lpstr>
      <vt:lpstr>cb_r_valores_13</vt:lpstr>
      <vt:lpstr>cb_r_valores_14</vt:lpstr>
      <vt:lpstr>cb_r_valores_15</vt:lpstr>
      <vt:lpstr>cb_r_valores_16</vt:lpstr>
      <vt:lpstr>cb_r_valores_1</vt:lpstr>
      <vt:lpstr>cb_r_valores_2</vt:lpstr>
      <vt:lpstr>cb_r_valores_3</vt:lpstr>
      <vt:lpstr>cb_r_valores_4</vt:lpstr>
      <vt:lpstr>cb_r_valores_5</vt:lpstr>
      <vt:lpstr>cb_r_valores_6</vt:lpstr>
      <vt:lpstr>cb_r_valores_7</vt:lpstr>
      <vt:lpstr>cb_r_valores_8</vt:lpstr>
      <vt:lpstr>cb_r_valores_9</vt:lpstr>
      <vt:lpstr>cb_recoleccion</vt:lpstr>
      <vt:lpstr>cb_responsable</vt:lpstr>
      <vt:lpstr>cb_s_etiqueta_10</vt:lpstr>
      <vt:lpstr>cb_s_etiqueta_11</vt:lpstr>
      <vt:lpstr>cb_s_etiqueta_12</vt:lpstr>
      <vt:lpstr>cb_s_etiqueta_13</vt:lpstr>
      <vt:lpstr>cb_s_etiqueta_14</vt:lpstr>
      <vt:lpstr>cb_s_etiqueta_15</vt:lpstr>
      <vt:lpstr>cb_s_etiqueta_16</vt:lpstr>
      <vt:lpstr>cb_s_etiqueta_1</vt:lpstr>
      <vt:lpstr>cb_s_etiqueta_2</vt:lpstr>
      <vt:lpstr>cb_s_etiqueta_3</vt:lpstr>
      <vt:lpstr>cb_s_etiqueta_4</vt:lpstr>
      <vt:lpstr>cb_s_etiqueta_5</vt:lpstr>
      <vt:lpstr>cb_s_etiqueta_6</vt:lpstr>
      <vt:lpstr>cb_s_etiqueta_7</vt:lpstr>
      <vt:lpstr>cb_s_etiqueta_8</vt:lpstr>
      <vt:lpstr>cb_s_etiqueta_9</vt:lpstr>
      <vt:lpstr>cb_s_faltantes_10</vt:lpstr>
      <vt:lpstr>cb_s_faltantes_11</vt:lpstr>
      <vt:lpstr>cb_s_faltantes_12</vt:lpstr>
      <vt:lpstr>cb_s_faltantes_13</vt:lpstr>
      <vt:lpstr>cb_s_faltantes_14</vt:lpstr>
      <vt:lpstr>cb_s_faltantes_15</vt:lpstr>
      <vt:lpstr>cb_s_faltantes_16</vt:lpstr>
      <vt:lpstr>cb_s_faltantes_1</vt:lpstr>
      <vt:lpstr>cb_s_faltantes_2</vt:lpstr>
      <vt:lpstr>cb_s_faltantes_3</vt:lpstr>
      <vt:lpstr>cb_s_faltantes_4</vt:lpstr>
      <vt:lpstr>cb_s_faltantes_5</vt:lpstr>
      <vt:lpstr>cb_s_faltantes_6</vt:lpstr>
      <vt:lpstr>cb_s_faltantes_7</vt:lpstr>
      <vt:lpstr>cb_s_faltantes_8</vt:lpstr>
      <vt:lpstr>cb_s_faltantes_9</vt:lpstr>
      <vt:lpstr>cb_s_valores_10</vt:lpstr>
      <vt:lpstr>cb_s_valores_11</vt:lpstr>
      <vt:lpstr>cb_s_valores_12</vt:lpstr>
      <vt:lpstr>cb_s_valores_13</vt:lpstr>
      <vt:lpstr>cb_s_valores_14</vt:lpstr>
      <vt:lpstr>cb_s_valores_15</vt:lpstr>
      <vt:lpstr>cb_s_valores_16</vt:lpstr>
      <vt:lpstr>cb_s_valores_1</vt:lpstr>
      <vt:lpstr>cb_s_valores_2</vt:lpstr>
      <vt:lpstr>cb_s_valores_3</vt:lpstr>
      <vt:lpstr>cb_s_valores_4</vt:lpstr>
      <vt:lpstr>cb_s_valores_5</vt:lpstr>
      <vt:lpstr>cb_s_valores_6</vt:lpstr>
      <vt:lpstr>cb_s_valores_7</vt:lpstr>
      <vt:lpstr>cb_s_valores_8</vt:lpstr>
      <vt:lpstr>cb_s_valores_9</vt:lpstr>
      <vt:lpstr>cb_tipo_10</vt:lpstr>
      <vt:lpstr>cb_tipo_11</vt:lpstr>
      <vt:lpstr>cb_tipo_12</vt:lpstr>
      <vt:lpstr>cb_tipo_13</vt:lpstr>
      <vt:lpstr>cb_tipo_14</vt:lpstr>
      <vt:lpstr>cb_tipo_15</vt:lpstr>
      <vt:lpstr>cb_tipo_16</vt:lpstr>
      <vt:lpstr>cb_tipo_1</vt:lpstr>
      <vt:lpstr>cb_tipo_2</vt:lpstr>
      <vt:lpstr>cb_tipo_3</vt:lpstr>
      <vt:lpstr>cb_tipo_4</vt:lpstr>
      <vt:lpstr>cb_tipo_5</vt:lpstr>
      <vt:lpstr>cb_tipo_6</vt:lpstr>
      <vt:lpstr>cb_tipo_7</vt:lpstr>
      <vt:lpstr>cb_tipo_8</vt:lpstr>
      <vt:lpstr>cb_tipo_9</vt:lpstr>
      <vt:lpstr>cb_tipos</vt:lpstr>
      <vt:lpstr>cb_titulo</vt:lpstr>
      <vt:lpstr>cb_unidad</vt:lpstr>
      <vt:lpstr>cb_universo</vt:lpstr>
      <vt:lpstr>cb_universo_10</vt:lpstr>
      <vt:lpstr>cb_universo_11</vt:lpstr>
      <vt:lpstr>cb_universo_12</vt:lpstr>
      <vt:lpstr>cb_universo_13</vt:lpstr>
      <vt:lpstr>cb_universo_14</vt:lpstr>
      <vt:lpstr>cb_universo_15</vt:lpstr>
      <vt:lpstr>cb_universo_16</vt:lpstr>
      <vt:lpstr>cb_universo_1</vt:lpstr>
      <vt:lpstr>cb_universo_2</vt:lpstr>
      <vt:lpstr>cb_universo_3</vt:lpstr>
      <vt:lpstr>cb_universo_4</vt:lpstr>
      <vt:lpstr>cb_universo_5</vt:lpstr>
      <vt:lpstr>cb_universo_6</vt:lpstr>
      <vt:lpstr>cb_universo_7</vt:lpstr>
      <vt:lpstr>cb_universo_8</vt:lpstr>
      <vt:lpstr>cb_universo_9</vt:lpstr>
      <vt:lpstr>cb_universos</vt:lpstr>
      <vt:lpstr>cb_valores_10</vt:lpstr>
      <vt:lpstr>cb_valores_11</vt:lpstr>
      <vt:lpstr>cb_valores_12</vt:lpstr>
      <vt:lpstr>cb_valores_13</vt:lpstr>
      <vt:lpstr>cb_valores_14</vt:lpstr>
      <vt:lpstr>cb_valores_15</vt:lpstr>
      <vt:lpstr>cb_valores_16</vt:lpstr>
      <vt:lpstr>cb_valores_1</vt:lpstr>
      <vt:lpstr>cb_valores_2</vt:lpstr>
      <vt:lpstr>cb_valores_3</vt:lpstr>
      <vt:lpstr>cb_valores_4</vt:lpstr>
      <vt:lpstr>cb_valores_5</vt:lpstr>
      <vt:lpstr>cb_valores_6</vt:lpstr>
      <vt:lpstr>cb_valores_7</vt:lpstr>
      <vt:lpstr>cb_valores_8</vt:lpstr>
      <vt:lpstr>cb_valores_9</vt:lpstr>
      <vt:lpstr>cb_variables</vt:lpstr>
      <vt:lpstr>cb_version</vt:lpstr>
      <vt:lpstr>cb_x_cuantos_17</vt:lpstr>
      <vt:lpstr>cb_x_cuantos_18</vt:lpstr>
      <vt:lpstr>cb_x_cuantos_19</vt:lpstr>
      <vt:lpstr>cb_x_cuantos_20</vt:lpstr>
      <vt:lpstr>cb_x_cuantos_21</vt:lpstr>
      <vt:lpstr>cb_x_cuantos_22</vt:lpstr>
      <vt:lpstr>cb_x_cuantos_23</vt:lpstr>
      <vt:lpstr>cb_x_cuantos_24</vt:lpstr>
      <vt:lpstr>cb_x_cuantos_25</vt:lpstr>
      <vt:lpstr>cb_x_cuantos_26</vt:lpstr>
      <vt:lpstr>cb_x_cuantos_27</vt:lpstr>
      <vt:lpstr>cb_x_cuantos_28</vt:lpstr>
      <vt:lpstr>cb_x_cuantos_29</vt:lpstr>
      <vt:lpstr>cb_x_cuantos_30</vt:lpstr>
      <vt:lpstr>cb_x_cuantos_31</vt:lpstr>
      <vt:lpstr>cb_x_cuantos_32</vt:lpstr>
      <vt:lpstr>cb_x_cuantos_33</vt:lpstr>
      <vt:lpstr>cb_x_cuantos_34</vt:lpstr>
      <vt:lpstr>cb_x_cuantos_35</vt:lpstr>
      <vt:lpstr>cb_x_cuantos_36</vt:lpstr>
      <vt:lpstr>cb_x_cuantos_37</vt:lpstr>
      <vt:lpstr>cb_x_cuantos_38</vt:lpstr>
      <vt:lpstr>cb_x_cuantos_39</vt:lpstr>
      <vt:lpstr>cb_x_cuantos_40</vt:lpstr>
      <vt:lpstr>cb_x_cuantos_41</vt:lpstr>
      <vt:lpstr>cb_x_cuantos_42</vt:lpstr>
      <vt:lpstr>cb_x_cuantos_43</vt:lpstr>
      <vt:lpstr>cb_x_cuantos_44</vt:lpstr>
      <vt:lpstr>cb_x_cuantos_45</vt:lpstr>
      <vt:lpstr>cb_x_cuantos_46</vt:lpstr>
      <vt:lpstr>cb_x_cuantos_47</vt:lpstr>
      <vt:lpstr>cb_x_cuantos_48</vt:lpstr>
      <vt:lpstr>cb_x_cuantos_49</vt:lpstr>
      <vt:lpstr>cb_x_cuantos_50</vt:lpstr>
      <vt:lpstr>cb_x_cuantos_51</vt:lpstr>
      <vt:lpstr>cb_x_cuantos_52</vt:lpstr>
      <vt:lpstr>cb_x_cuantos_53</vt:lpstr>
      <vt:lpstr>cb_x_cuantos_54</vt:lpstr>
      <vt:lpstr>cb_x_cuantos_55</vt:lpstr>
      <vt:lpstr>cb_x_cuantos_56</vt:lpstr>
      <vt:lpstr>cb_x_cuantos_57</vt:lpstr>
      <vt:lpstr>cb_x_cuantos_58</vt:lpstr>
      <vt:lpstr>cb_x_cuantos_59</vt:lpstr>
      <vt:lpstr>cb_x_cuantos_60</vt:lpstr>
      <vt:lpstr>cb_x_faltr_17</vt:lpstr>
      <vt:lpstr>cb_x_faltr_18</vt:lpstr>
      <vt:lpstr>cb_x_faltr_19</vt:lpstr>
      <vt:lpstr>cb_x_faltr_20</vt:lpstr>
      <vt:lpstr>cb_x_faltr_21</vt:lpstr>
      <vt:lpstr>cb_x_faltr_22</vt:lpstr>
      <vt:lpstr>cb_x_faltr_23</vt:lpstr>
      <vt:lpstr>cb_x_faltr_24</vt:lpstr>
      <vt:lpstr>cb_x_faltr_25</vt:lpstr>
      <vt:lpstr>cb_x_faltr_26</vt:lpstr>
      <vt:lpstr>cb_x_faltr_27</vt:lpstr>
      <vt:lpstr>cb_x_faltr_28</vt:lpstr>
      <vt:lpstr>cb_x_faltr_29</vt:lpstr>
      <vt:lpstr>cb_x_faltr_30</vt:lpstr>
      <vt:lpstr>cb_x_faltr_31</vt:lpstr>
      <vt:lpstr>cb_x_faltr_32</vt:lpstr>
      <vt:lpstr>cb_x_faltr_33</vt:lpstr>
      <vt:lpstr>cb_x_faltr_34</vt:lpstr>
      <vt:lpstr>cb_x_faltr_35</vt:lpstr>
      <vt:lpstr>cb_x_faltr_36</vt:lpstr>
      <vt:lpstr>cb_x_faltr_37</vt:lpstr>
      <vt:lpstr>cb_x_faltr_38</vt:lpstr>
      <vt:lpstr>cb_x_faltr_39</vt:lpstr>
      <vt:lpstr>cb_x_faltr_40</vt:lpstr>
      <vt:lpstr>cb_x_faltr_41</vt:lpstr>
      <vt:lpstr>cb_x_faltr_42</vt:lpstr>
      <vt:lpstr>cb_x_faltr_43</vt:lpstr>
      <vt:lpstr>cb_x_faltr_44</vt:lpstr>
      <vt:lpstr>cb_x_faltr_45</vt:lpstr>
      <vt:lpstr>cb_x_faltr_46</vt:lpstr>
      <vt:lpstr>cb_x_faltr_47</vt:lpstr>
      <vt:lpstr>cb_x_faltr_48</vt:lpstr>
      <vt:lpstr>cb_x_faltr_49</vt:lpstr>
      <vt:lpstr>cb_x_faltr_50</vt:lpstr>
      <vt:lpstr>cb_x_faltr_51</vt:lpstr>
      <vt:lpstr>cb_x_faltr_52</vt:lpstr>
      <vt:lpstr>cb_x_faltr_53</vt:lpstr>
      <vt:lpstr>cb_x_faltr_54</vt:lpstr>
      <vt:lpstr>cb_x_faltr_55</vt:lpstr>
      <vt:lpstr>cb_x_faltr_56</vt:lpstr>
      <vt:lpstr>cb_x_faltr_57</vt:lpstr>
      <vt:lpstr>cb_x_faltr_58</vt:lpstr>
      <vt:lpstr>cb_x_faltr_59</vt:lpstr>
      <vt:lpstr>cb_x_faltr_60</vt:lpstr>
      <vt:lpstr>cb_x_faltspss_17</vt:lpstr>
      <vt:lpstr>cb_x_faltspss_18</vt:lpstr>
      <vt:lpstr>cb_x_faltspss_19</vt:lpstr>
      <vt:lpstr>cb_x_faltspss_20</vt:lpstr>
      <vt:lpstr>cb_x_faltspss_21</vt:lpstr>
      <vt:lpstr>cb_x_faltspss_22</vt:lpstr>
      <vt:lpstr>cb_x_faltspss_23</vt:lpstr>
      <vt:lpstr>cb_x_faltspss_24</vt:lpstr>
      <vt:lpstr>cb_x_faltspss_25</vt:lpstr>
      <vt:lpstr>cb_x_faltspss_26</vt:lpstr>
      <vt:lpstr>cb_x_faltspss_27</vt:lpstr>
      <vt:lpstr>cb_x_faltspss_28</vt:lpstr>
      <vt:lpstr>cb_x_faltspss_29</vt:lpstr>
      <vt:lpstr>cb_x_faltspss_30</vt:lpstr>
      <vt:lpstr>cb_x_faltspss_31</vt:lpstr>
      <vt:lpstr>cb_x_faltspss_32</vt:lpstr>
      <vt:lpstr>cb_x_faltspss_33</vt:lpstr>
      <vt:lpstr>cb_x_faltspss_34</vt:lpstr>
      <vt:lpstr>cb_x_faltspss_35</vt:lpstr>
      <vt:lpstr>cb_x_faltspss_36</vt:lpstr>
      <vt:lpstr>cb_x_faltspss_37</vt:lpstr>
      <vt:lpstr>cb_x_faltspss_38</vt:lpstr>
      <vt:lpstr>cb_x_faltspss_39</vt:lpstr>
      <vt:lpstr>cb_x_faltspss_40</vt:lpstr>
      <vt:lpstr>cb_x_faltspss_41</vt:lpstr>
      <vt:lpstr>cb_x_faltspss_42</vt:lpstr>
      <vt:lpstr>cb_x_faltspss_43</vt:lpstr>
      <vt:lpstr>cb_x_faltspss_44</vt:lpstr>
      <vt:lpstr>cb_x_faltspss_45</vt:lpstr>
      <vt:lpstr>cb_x_faltspss_46</vt:lpstr>
      <vt:lpstr>cb_x_faltspss_47</vt:lpstr>
      <vt:lpstr>cb_x_faltspss_48</vt:lpstr>
      <vt:lpstr>cb_x_faltspss_49</vt:lpstr>
      <vt:lpstr>cb_x_faltspss_50</vt:lpstr>
      <vt:lpstr>cb_x_faltspss_51</vt:lpstr>
      <vt:lpstr>cb_x_faltspss_52</vt:lpstr>
      <vt:lpstr>cb_x_faltspss_53</vt:lpstr>
      <vt:lpstr>cb_x_faltspss_54</vt:lpstr>
      <vt:lpstr>cb_x_faltspss_55</vt:lpstr>
      <vt:lpstr>cb_x_faltspss_56</vt:lpstr>
      <vt:lpstr>cb_x_faltspss_57</vt:lpstr>
      <vt:lpstr>cb_x_faltspss_58</vt:lpstr>
      <vt:lpstr>cb_x_faltspss_59</vt:lpstr>
      <vt:lpstr>cb_x_faltspss_60</vt:lpstr>
      <vt:lpstr>cb_x_r_17</vt:lpstr>
      <vt:lpstr>cb_x_r_18</vt:lpstr>
      <vt:lpstr>cb_x_r_19</vt:lpstr>
      <vt:lpstr>cb_x_r_20</vt:lpstr>
      <vt:lpstr>cb_x_r_21</vt:lpstr>
      <vt:lpstr>cb_x_r_22</vt:lpstr>
      <vt:lpstr>cb_x_r_23</vt:lpstr>
      <vt:lpstr>cb_x_r_24</vt:lpstr>
      <vt:lpstr>cb_x_r_25</vt:lpstr>
      <vt:lpstr>cb_x_r_26</vt:lpstr>
      <vt:lpstr>cb_x_r_27</vt:lpstr>
      <vt:lpstr>cb_x_r_28</vt:lpstr>
      <vt:lpstr>cb_x_r_29</vt:lpstr>
      <vt:lpstr>cb_x_r_30</vt:lpstr>
      <vt:lpstr>cb_x_r_31</vt:lpstr>
      <vt:lpstr>cb_x_r_32</vt:lpstr>
      <vt:lpstr>cb_x_r_33</vt:lpstr>
      <vt:lpstr>cb_x_r_34</vt:lpstr>
      <vt:lpstr>cb_x_r_35</vt:lpstr>
      <vt:lpstr>cb_x_r_36</vt:lpstr>
      <vt:lpstr>cb_x_r_37</vt:lpstr>
      <vt:lpstr>cb_x_r_38</vt:lpstr>
      <vt:lpstr>cb_x_r_39</vt:lpstr>
      <vt:lpstr>cb_x_r_40</vt:lpstr>
      <vt:lpstr>cb_x_r_41</vt:lpstr>
      <vt:lpstr>cb_x_r_42</vt:lpstr>
      <vt:lpstr>cb_x_r_43</vt:lpstr>
      <vt:lpstr>cb_x_r_44</vt:lpstr>
      <vt:lpstr>cb_x_r_45</vt:lpstr>
      <vt:lpstr>cb_x_r_46</vt:lpstr>
      <vt:lpstr>cb_x_r_47</vt:lpstr>
      <vt:lpstr>cb_x_r_48</vt:lpstr>
      <vt:lpstr>cb_x_r_49</vt:lpstr>
      <vt:lpstr>cb_x_r_50</vt:lpstr>
      <vt:lpstr>cb_x_r_51</vt:lpstr>
      <vt:lpstr>cb_x_r_52</vt:lpstr>
      <vt:lpstr>cb_x_r_53</vt:lpstr>
      <vt:lpstr>cb_x_r_54</vt:lpstr>
      <vt:lpstr>cb_x_r_55</vt:lpstr>
      <vt:lpstr>cb_x_r_56</vt:lpstr>
      <vt:lpstr>cb_x_r_57</vt:lpstr>
      <vt:lpstr>cb_x_r_58</vt:lpstr>
      <vt:lpstr>cb_x_r_59</vt:lpstr>
      <vt:lpstr>cb_x_r_60</vt:lpstr>
      <vt:lpstr>cb_x_spss_17</vt:lpstr>
      <vt:lpstr>cb_x_spss_18</vt:lpstr>
      <vt:lpstr>cb_x_spss_19</vt:lpstr>
      <vt:lpstr>cb_x_spss_20</vt:lpstr>
      <vt:lpstr>cb_x_spss_21</vt:lpstr>
      <vt:lpstr>cb_x_spss_22</vt:lpstr>
      <vt:lpstr>cb_x_spss_23</vt:lpstr>
      <vt:lpstr>cb_x_spss_24</vt:lpstr>
      <vt:lpstr>cb_x_spss_25</vt:lpstr>
      <vt:lpstr>cb_x_spss_26</vt:lpstr>
      <vt:lpstr>cb_x_spss_27</vt:lpstr>
      <vt:lpstr>cb_x_spss_28</vt:lpstr>
      <vt:lpstr>cb_x_spss_29</vt:lpstr>
      <vt:lpstr>cb_x_spss_30</vt:lpstr>
      <vt:lpstr>cb_x_spss_31</vt:lpstr>
      <vt:lpstr>cb_x_spss_32</vt:lpstr>
      <vt:lpstr>cb_x_spss_33</vt:lpstr>
      <vt:lpstr>cb_x_spss_34</vt:lpstr>
      <vt:lpstr>cb_x_spss_35</vt:lpstr>
      <vt:lpstr>cb_x_spss_36</vt:lpstr>
      <vt:lpstr>cb_x_spss_37</vt:lpstr>
      <vt:lpstr>cb_x_spss_38</vt:lpstr>
      <vt:lpstr>cb_x_spss_39</vt:lpstr>
      <vt:lpstr>cb_x_spss_40</vt:lpstr>
      <vt:lpstr>cb_x_spss_41</vt:lpstr>
      <vt:lpstr>cb_x_spss_42</vt:lpstr>
      <vt:lpstr>cb_x_spss_43</vt:lpstr>
      <vt:lpstr>cb_x_spss_44</vt:lpstr>
      <vt:lpstr>cb_x_spss_45</vt:lpstr>
      <vt:lpstr>cb_x_spss_46</vt:lpstr>
      <vt:lpstr>cb_x_spss_47</vt:lpstr>
      <vt:lpstr>cb_x_spss_48</vt:lpstr>
      <vt:lpstr>cb_x_spss_49</vt:lpstr>
      <vt:lpstr>cb_x_spss_50</vt:lpstr>
      <vt:lpstr>cb_x_spss_51</vt:lpstr>
      <vt:lpstr>cb_x_spss_52</vt:lpstr>
      <vt:lpstr>cb_x_spss_53</vt:lpstr>
      <vt:lpstr>cb_x_spss_54</vt:lpstr>
      <vt:lpstr>cb_x_spss_55</vt:lpstr>
      <vt:lpstr>cb_x_spss_56</vt:lpstr>
      <vt:lpstr>cb_x_spss_57</vt:lpstr>
      <vt:lpstr>cb_x_spss_58</vt:lpstr>
      <vt:lpstr>cb_x_spss_59</vt:lpstr>
      <vt:lpstr>cb_x_spss_60</vt:lpstr>
    </vt:vector>
  </TitlesOfParts>
  <Company>Mu3Sigma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de códigos de una encuesta</dc:title>
  <dc:subject>Plantilla de estadistica.ar</dc:subject>
  <dc:creator>estadistica.ar</dc:creator>
  <dc:description>Plantilla de estadistica.ar · CC BY-NC-SA 4.0</dc:description>
  <cp:lastModifiedBy>estadistica.ar</cp:lastModifiedBy>
  <dcterms:created xsi:type="dcterms:W3CDTF">2026-09-22T00:00:00Z</dcterms:created>
  <dcterms:modified xsi:type="dcterms:W3CDTF">2026-09-22T00:00:00Z</dcterms:modified>
</cp:coreProperties>
</file>