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éame" sheetId="1" r:id="rId1"/>
    <sheet name="Directa" sheetId="2" r:id="rId2"/>
    <sheet name="Indirecta" sheetId="3" r:id="rId3"/>
  </sheets>
  <definedNames>
    <definedName name="dir_ajustada">'Directa'!$M$18</definedName>
    <definedName name="dir_ajustada_inf">'Directa'!$M$21</definedName>
    <definedName name="dir_ajustada_sup">'Directa'!$M$22</definedName>
    <definedName name="dir_cambio">'Directa'!$M$25</definedName>
    <definedName name="dir_casos_tot">'Directa'!$M$7</definedName>
    <definedName name="dir_col_casos">'Directa'!$C$7:$C$26</definedName>
    <definedName name="dir_col_estandar">'Directa'!$E$7:$E$26</definedName>
    <definedName name="dir_col_poblacion">'Directa'!$D$7:$D$26</definedName>
    <definedName name="dir_conf">'Directa'!$G$5</definedName>
    <definedName name="dir_cruda">'Directa'!$M$13</definedName>
    <definedName name="dir_cruda_inf">'Directa'!$M$14</definedName>
    <definedName name="dir_cruda_sup">'Directa'!$M$15</definedName>
    <definedName name="dir_esperados">'Directa'!$M$26</definedName>
    <definedName name="dir_grupos">'Directa'!$M$10</definedName>
    <definedName name="dir_mult">'Directa'!$C$5</definedName>
    <definedName name="dir_peso_10">'Directa'!$G$16</definedName>
    <definedName name="dir_peso_11">'Directa'!$G$17</definedName>
    <definedName name="dir_peso_12">'Directa'!$G$18</definedName>
    <definedName name="dir_peso_13">'Directa'!$G$19</definedName>
    <definedName name="dir_peso_14">'Directa'!$G$20</definedName>
    <definedName name="dir_peso_15">'Directa'!$G$21</definedName>
    <definedName name="dir_peso_16">'Directa'!$G$22</definedName>
    <definedName name="dir_peso_17">'Directa'!$G$23</definedName>
    <definedName name="dir_peso_18">'Directa'!$G$24</definedName>
    <definedName name="dir_peso_19">'Directa'!$G$25</definedName>
    <definedName name="dir_peso_1">'Directa'!$G$7</definedName>
    <definedName name="dir_peso_20">'Directa'!$G$26</definedName>
    <definedName name="dir_peso_2">'Directa'!$G$8</definedName>
    <definedName name="dir_peso_3">'Directa'!$G$9</definedName>
    <definedName name="dir_peso_4">'Directa'!$G$10</definedName>
    <definedName name="dir_peso_5">'Directa'!$G$11</definedName>
    <definedName name="dir_peso_6">'Directa'!$G$12</definedName>
    <definedName name="dir_peso_7">'Directa'!$G$13</definedName>
    <definedName name="dir_peso_8">'Directa'!$G$14</definedName>
    <definedName name="dir_peso_9">'Directa'!$G$15</definedName>
    <definedName name="dir_peso_max">'Directa'!$M$20</definedName>
    <definedName name="dir_pob_tot">'Directa'!$M$8</definedName>
    <definedName name="dir_tasa_10">'Directa'!$F$16</definedName>
    <definedName name="dir_tasa_11">'Directa'!$F$17</definedName>
    <definedName name="dir_tasa_12">'Directa'!$F$18</definedName>
    <definedName name="dir_tasa_13">'Directa'!$F$19</definedName>
    <definedName name="dir_tasa_14">'Directa'!$F$20</definedName>
    <definedName name="dir_tasa_15">'Directa'!$F$21</definedName>
    <definedName name="dir_tasa_16">'Directa'!$F$22</definedName>
    <definedName name="dir_tasa_17">'Directa'!$F$23</definedName>
    <definedName name="dir_tasa_18">'Directa'!$F$24</definedName>
    <definedName name="dir_tasa_19">'Directa'!$F$25</definedName>
    <definedName name="dir_tasa_1">'Directa'!$F$7</definedName>
    <definedName name="dir_tasa_20">'Directa'!$F$26</definedName>
    <definedName name="dir_tasa_2">'Directa'!$F$8</definedName>
    <definedName name="dir_tasa_3">'Directa'!$F$9</definedName>
    <definedName name="dir_tasa_4">'Directa'!$F$10</definedName>
    <definedName name="dir_tasa_5">'Directa'!$F$11</definedName>
    <definedName name="dir_tasa_6">'Directa'!$F$12</definedName>
    <definedName name="dir_tasa_7">'Directa'!$F$13</definedName>
    <definedName name="dir_tasa_8">'Directa'!$F$14</definedName>
    <definedName name="dir_tasa_9">'Directa'!$F$15</definedName>
    <definedName name="dir_tot_estandar">'Directa'!$M$9</definedName>
    <definedName name="dir_varianza">'Directa'!$M$19</definedName>
    <definedName name="ind_col_poblacion">'Indirecta'!$C$7:$C$26</definedName>
    <definedName name="ind_col_tasas">'Indirecta'!$D$7:$D$26</definedName>
    <definedName name="ind_conf">'Indirecta'!$H$8</definedName>
    <definedName name="ind_cruda">'Indirecta'!$H$18</definedName>
    <definedName name="ind_esperados">'Indirecta'!$H$13</definedName>
    <definedName name="ind_mult">'Indirecta'!$C$5</definedName>
    <definedName name="ind_observados">'Indirecta'!$H$7</definedName>
    <definedName name="ind_poblacion_tot">'Indirecta'!$H$12</definedName>
    <definedName name="ind_smr">'Indirecta'!$H$14</definedName>
    <definedName name="ind_smr_inf">'Indirecta'!$H$15</definedName>
    <definedName name="ind_smr_sup">'Indirecta'!$H$16</definedName>
    <definedName name="ind_tasa">'Indirecta'!$H$17</definedName>
    <definedName name="ind_tasa_ref">'Indirecta'!$H$9</definedName>
  </definedNames>
  <calcPr calcId="124519" fullCalcOnLoad="1"/>
</workbook>
</file>

<file path=xl/sharedStrings.xml><?xml version="1.0" encoding="utf-8"?>
<sst xmlns="http://schemas.openxmlformats.org/spreadsheetml/2006/main" count="115" uniqueCount="80">
  <si>
    <t>Estandarización de tasas</t>
  </si>
  <si>
    <t>Plantilla de estadistica.ar</t>
  </si>
  <si>
    <t>Qué hace</t>
  </si>
  <si>
    <t>Compara tasas entre poblaciones que tienen estructuras de edad distintas. Una población envejecida tiene más muertes por mil habitantes que una joven aunque en cada edad se muera menos gente: la tasa cruda mide las dos cosas juntas y no deja ver cuál manda. La estandarización separa una de otra.</t>
  </si>
  <si>
    <t>Las dos hojas</t>
  </si>
  <si>
    <t>«Directa» aplica las tasas propias de cada grupo de edad a una población estándar. Necesita tasas específicas confiables, o sea suficientes casos en cada grupo.
«Indirecta» aplica las tasas de una población de referencia a la estructura propia y compara los casos esperados con los observados. Sirve cuando la población es chica o el evento es poco frecuente, porque no hay que estimar una tasa por grupo.</t>
  </si>
  <si>
    <t>Cómo se usa</t>
  </si>
  <si>
    <t>Se escribe en las celdas verdes. En la hoja directa: el grupo de edad, los casos, la población y el peso de la población estándar —que puede ser un conteo o un porcentaje, porque solo importa la proporción—. En la indirecta: la población propia por grupo, la tasa de la referencia y el total de casos observados. Las columnas grises se calculan solas.</t>
  </si>
  <si>
    <t>Los intervalos</t>
  </si>
  <si>
    <t>El de la tasa cruda es el exacto de Poisson. El de la tasa ajustada es el de Fay-Feuer, que es el que usan los registros de cáncer y el programa SEER: una suma ponderada de conteos de Poisson no es Poisson, así que no se le puede aplicar la fórmula de siempre. Con pocos casos sale asimétrico, y eso es lo correcto.</t>
  </si>
  <si>
    <t>Por qué no usa CHISQ.INV</t>
  </si>
  <si>
    <t>Porque Excel le trunca los grados de libertad a entero, y los de Fay-Feuer son fraccionarios siempre. Con 2,3 grados CHISQ.INV devuelve el valor de 2 —un 42 % de error— y con menos de uno devuelve un número disparatado en vez de avisar. Acá se usa GAMMA.INV(p; gl/2; 2), que es la misma distribución escrita como gamma y sí acepta parámetros fraccionarios. Si comparás esta planilla con otra que use CHISQ.INV, la diferencia en los límites no es un error de esta.</t>
  </si>
  <si>
    <t>Los datos que trae</t>
  </si>
  <si>
    <t>Son reales: defunciones y población de 2022 por grupo de edad, de la Ciudad de Buenos Aires en la hoja directa y del Chaco en la indirecta. Sirven para ver el resultado antes de cargar los propios, y muestran de una el punto: la Ciudad tiene la tasa cruda más alta del país y una de las ajustadas más bajas, porque es la jurisdicción más envejecida.</t>
  </si>
  <si>
    <t>Reemplazar los datos</t>
  </si>
  <si>
    <t>Se borran las filas de ejemplo y se escriben las propias. Hay lugar para veinte grupos de edad; las filas que queden vacías no molestan. Si se cambian los grupos, hay que cambiar también los pesos de la población estándar para que correspondan a los mismos tramos.</t>
  </si>
  <si>
    <t>Explicación completa y otras herramientas:</t>
  </si>
  <si>
    <t>https://estadistica.ar/herramientas/plantilla-estandarizacion/</t>
  </si>
  <si>
    <t>Licencia CC BY-NC-SA 4.0: podés usarla, modificarla y compartirla citando la fuente, sin fines comerciales y con la misma licencia. Hecha por Mu3Sigma.</t>
  </si>
  <si>
    <t>Estandarización directa</t>
  </si>
  <si>
    <t>Las tasas propias sobre la estructura de una población estándar</t>
  </si>
  <si>
    <t>Por cada</t>
  </si>
  <si>
    <t>habitantes</t>
  </si>
  <si>
    <t>Confianza</t>
  </si>
  <si>
    <t>Grupo de edad</t>
  </si>
  <si>
    <t>Casos</t>
  </si>
  <si>
    <t>Población</t>
  </si>
  <si>
    <t>Población estándar</t>
  </si>
  <si>
    <t>Tasa específica</t>
  </si>
  <si>
    <t>Peso</t>
  </si>
  <si>
    <t>Aporte a la tasa</t>
  </si>
  <si>
    <t>Peso ÷ población</t>
  </si>
  <si>
    <t>Aporte a la varianza</t>
  </si>
  <si>
    <t>0 a 9</t>
  </si>
  <si>
    <t>10 a 14</t>
  </si>
  <si>
    <t>15 a 19</t>
  </si>
  <si>
    <t>20 a 24</t>
  </si>
  <si>
    <t>25 a 29</t>
  </si>
  <si>
    <t>30 a 34</t>
  </si>
  <si>
    <t>35 a 39</t>
  </si>
  <si>
    <t>40 a 44</t>
  </si>
  <si>
    <t>45 a 49</t>
  </si>
  <si>
    <t>50 a 54</t>
  </si>
  <si>
    <t>55 a 59</t>
  </si>
  <si>
    <t>60 a 64</t>
  </si>
  <si>
    <t>65 a 69</t>
  </si>
  <si>
    <t>70 a 74</t>
  </si>
  <si>
    <t>75 a 79</t>
  </si>
  <si>
    <t>80 y más</t>
  </si>
  <si>
    <t>Resultado</t>
  </si>
  <si>
    <t>Casos observados</t>
  </si>
  <si>
    <t>Población total</t>
  </si>
  <si>
    <t>Total de la población estándar</t>
  </si>
  <si>
    <t>Grupos con datos</t>
  </si>
  <si>
    <t>Tasa cruda</t>
  </si>
  <si>
    <t>Límite inferior</t>
  </si>
  <si>
    <t>Límite superior</t>
  </si>
  <si>
    <t>Tasa estandarizada</t>
  </si>
  <si>
    <t>Tasa ajustada</t>
  </si>
  <si>
    <t>Varianza de la ajustada</t>
  </si>
  <si>
    <t>Mayor peso ÷ población</t>
  </si>
  <si>
    <t>Límite inferior (Fay-Feuer)</t>
  </si>
  <si>
    <t>Límite superior (Fay-Feuer)</t>
  </si>
  <si>
    <t>Comparación</t>
  </si>
  <si>
    <t>Cambio al estandarizar</t>
  </si>
  <si>
    <t>Casos esperados con la estructura estándar</t>
  </si>
  <si>
    <t>Lectura</t>
  </si>
  <si>
    <t>Aviso</t>
  </si>
  <si>
    <t>Estandarización indirecta</t>
  </si>
  <si>
    <t>Las tasas de una referencia sobre la estructura propia</t>
  </si>
  <si>
    <t>Población propia</t>
  </si>
  <si>
    <t>Tasa de la referencia</t>
  </si>
  <si>
    <t>Casos esperados</t>
  </si>
  <si>
    <t>Datos</t>
  </si>
  <si>
    <t>Tasa cruda de la referencia</t>
  </si>
  <si>
    <t>Razón observados / esperados (SMR)</t>
  </si>
  <si>
    <t>Tasa indirectamente estandarizada</t>
  </si>
  <si>
    <t>Tasa cruda propia</t>
  </si>
  <si>
    <t>Cuándo usar esta hoja</t>
  </si>
  <si>
    <t>Cuando la población es chica o el evento es poco frecuente, que es cuando las tasas específicas por grupo se vuelven inestables. La indirecta no las necesita: toma prestadas las de la referencia. El precio es que dos poblaciones estandarizadas indirectamente contra la misma referencia no son estrictamente comparables entre sí, porque cada una usa su propia estructura como peso.</t>
  </si>
</sst>
</file>

<file path=xl/styles.xml><?xml version="1.0" encoding="utf-8"?>
<styleSheet xmlns="http://schemas.openxmlformats.org/spreadsheetml/2006/main">
  <numFmts count="4">
    <numFmt numFmtId="164" formatCode="0.####"/>
    <numFmt numFmtId="165" formatCode="0.0%"/>
    <numFmt numFmtId="166" formatCode="0.00"/>
    <numFmt numFmtId="167" formatCode="0.0000"/>
  </numFmts>
  <fonts count="10">
    <font>
      <sz val="11"/>
      <color theme="1"/>
      <name val="Calibri"/>
      <family val="2"/>
      <scheme val="minor"/>
    </font>
    <font>
      <b/>
      <sz val="16"/>
      <color rgb="FF191C1F"/>
      <name val="Arial"/>
      <family val="2"/>
    </font>
    <font>
      <i/>
      <sz val="10"/>
      <color rgb="FF5B626A"/>
      <name val="Arial"/>
      <family val="2"/>
    </font>
    <font>
      <b/>
      <sz val="10"/>
      <color rgb="FF0E6B60"/>
      <name val="Arial"/>
      <family val="2"/>
    </font>
    <font>
      <sz val="10"/>
      <color rgb="FF191C1F"/>
      <name val="Arial"/>
      <family val="2"/>
    </font>
    <font>
      <sz val="10"/>
      <color rgb="FF5B626A"/>
      <name val="Arial"/>
      <family val="2"/>
    </font>
    <font>
      <u/>
      <sz val="10"/>
      <color rgb="FF0E6B60"/>
      <name val="Arial"/>
      <family val="2"/>
    </font>
    <font>
      <sz val="9"/>
      <color rgb="FF5B626A"/>
      <name val="Arial"/>
      <family val="2"/>
    </font>
    <font>
      <b/>
      <sz val="10"/>
      <color rgb="FF191C1F"/>
      <name val="Arial"/>
      <family val="2"/>
    </font>
    <font>
      <i/>
      <sz val="10"/>
      <color rgb="FF9E382B"/>
      <name val="Arial"/>
      <family val="2"/>
    </font>
  </fonts>
  <fills count="4">
    <fill>
      <patternFill patternType="none"/>
    </fill>
    <fill>
      <patternFill patternType="gray125"/>
    </fill>
    <fill>
      <patternFill patternType="solid">
        <fgColor rgb="FFE4F1EE"/>
        <bgColor indexed="64"/>
      </patternFill>
    </fill>
    <fill>
      <patternFill patternType="solid">
        <fgColor rgb="FFF4F2EC"/>
        <bgColor indexed="64"/>
      </patternFill>
    </fill>
  </fills>
  <borders count="4">
    <border>
      <left/>
      <right/>
      <top/>
      <bottom/>
      <diagonal/>
    </border>
    <border>
      <left/>
      <right/>
      <top/>
      <bottom style="thin">
        <color rgb="FF0E6B60"/>
      </bottom>
      <diagonal/>
    </border>
    <border>
      <left style="thin">
        <color rgb="FFCBC5B9"/>
      </left>
      <right style="thin">
        <color rgb="FFCBC5B9"/>
      </right>
      <top style="thin">
        <color rgb="FFCBC5B9"/>
      </top>
      <bottom style="thin">
        <color rgb="FFCBC5B9"/>
      </bottom>
      <diagonal/>
    </border>
    <border>
      <left/>
      <right/>
      <top/>
      <bottom style="thin">
        <color rgb="FFCBC5B9"/>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1" xfId="0" applyFont="1" applyBorder="1"/>
    <xf numFmtId="0" fontId="4" fillId="0" borderId="0" xfId="0" applyFont="1" applyAlignment="1">
      <alignment vertical="top" wrapText="1"/>
    </xf>
    <xf numFmtId="0" fontId="5" fillId="0" borderId="0" xfId="0" applyFont="1"/>
    <xf numFmtId="0" fontId="6" fillId="0" borderId="0" xfId="0" applyFont="1"/>
    <xf numFmtId="0" fontId="7" fillId="0" borderId="0" xfId="0" applyFont="1" applyAlignment="1">
      <alignment vertical="top" wrapText="1"/>
    </xf>
    <xf numFmtId="164" fontId="4" fillId="2" borderId="2" xfId="0" applyNumberFormat="1" applyFont="1" applyFill="1" applyBorder="1"/>
    <xf numFmtId="165" fontId="4" fillId="2" borderId="2" xfId="0" applyNumberFormat="1" applyFont="1" applyFill="1" applyBorder="1"/>
    <xf numFmtId="0" fontId="8" fillId="3" borderId="3" xfId="0" applyFont="1" applyFill="1" applyBorder="1" applyAlignment="1">
      <alignment horizontal="center"/>
    </xf>
    <xf numFmtId="0" fontId="4" fillId="2" borderId="2" xfId="0" applyFont="1" applyFill="1" applyBorder="1"/>
    <xf numFmtId="166" fontId="4" fillId="0" borderId="0" xfId="0" applyNumberFormat="1" applyFont="1"/>
    <xf numFmtId="167" fontId="4" fillId="0" borderId="0" xfId="0" applyNumberFormat="1" applyFont="1"/>
    <xf numFmtId="1" fontId="4" fillId="0" borderId="0" xfId="0" applyNumberFormat="1" applyFont="1"/>
    <xf numFmtId="167" fontId="8" fillId="0" borderId="0" xfId="0" applyNumberFormat="1" applyFont="1"/>
    <xf numFmtId="165" fontId="4" fillId="0" borderId="0" xfId="0" applyNumberFormat="1" applyFont="1"/>
    <xf numFmtId="0" fontId="3" fillId="0" borderId="0" xfId="0" applyFont="1" applyAlignment="1">
      <alignment vertical="top" wrapText="1"/>
    </xf>
    <xf numFmtId="0" fontId="9" fillId="0" borderId="0" xfId="0" applyFont="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stadistica.ar/herramientas/plantilla-estandarizacion/" TargetMode="External"/></Relationships>
</file>

<file path=xl/worksheets/sheet1.xml><?xml version="1.0" encoding="utf-8"?>
<worksheet xmlns="http://schemas.openxmlformats.org/spreadsheetml/2006/main" xmlns:r="http://schemas.openxmlformats.org/officeDocument/2006/relationships">
  <dimension ref="B2:B30"/>
  <sheetViews>
    <sheetView showGridLines="0" tabSelected="1" workbookViewId="0"/>
  </sheetViews>
  <sheetFormatPr defaultRowHeight="15"/>
  <cols>
    <col min="1" max="1" width="2.7109375" customWidth="1"/>
    <col min="2" max="2" width="100.7109375" customWidth="1"/>
  </cols>
  <sheetData>
    <row r="2" spans="2:2">
      <c r="B2" s="1" t="s">
        <v>0</v>
      </c>
    </row>
    <row r="3" spans="2:2">
      <c r="B3" s="2" t="s">
        <v>1</v>
      </c>
    </row>
    <row r="6" spans="2:2">
      <c r="B6" s="3" t="s">
        <v>2</v>
      </c>
    </row>
    <row r="7" spans="2:2" ht="60" customHeight="1">
      <c r="B7" s="4" t="s">
        <v>3</v>
      </c>
    </row>
    <row r="9" spans="2:2">
      <c r="B9" s="3" t="s">
        <v>4</v>
      </c>
    </row>
    <row r="10" spans="2:2" ht="90" customHeight="1">
      <c r="B10" s="4" t="s">
        <v>5</v>
      </c>
    </row>
    <row r="12" spans="2:2">
      <c r="B12" s="3" t="s">
        <v>6</v>
      </c>
    </row>
    <row r="13" spans="2:2" ht="60" customHeight="1">
      <c r="B13" s="4" t="s">
        <v>7</v>
      </c>
    </row>
    <row r="15" spans="2:2">
      <c r="B15" s="3" t="s">
        <v>8</v>
      </c>
    </row>
    <row r="16" spans="2:2" ht="60" customHeight="1">
      <c r="B16" s="4" t="s">
        <v>9</v>
      </c>
    </row>
    <row r="18" spans="2:2">
      <c r="B18" s="3" t="s">
        <v>10</v>
      </c>
    </row>
    <row r="19" spans="2:2" ht="75" customHeight="1">
      <c r="B19" s="4" t="s">
        <v>11</v>
      </c>
    </row>
    <row r="21" spans="2:2">
      <c r="B21" s="3" t="s">
        <v>12</v>
      </c>
    </row>
    <row r="22" spans="2:2" ht="60" customHeight="1">
      <c r="B22" s="4" t="s">
        <v>13</v>
      </c>
    </row>
    <row r="24" spans="2:2">
      <c r="B24" s="3" t="s">
        <v>14</v>
      </c>
    </row>
    <row r="25" spans="2:2" ht="45" customHeight="1">
      <c r="B25" s="4" t="s">
        <v>15</v>
      </c>
    </row>
    <row r="27" spans="2:2">
      <c r="B27" s="5" t="s">
        <v>16</v>
      </c>
    </row>
    <row r="28" spans="2:2">
      <c r="B28" s="6" t="s">
        <v>17</v>
      </c>
    </row>
    <row r="30" spans="2:2">
      <c r="B30" s="7" t="s">
        <v>18</v>
      </c>
    </row>
  </sheetData>
  <hyperlinks>
    <hyperlink ref="B2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M39"/>
  <sheetViews>
    <sheetView showGridLines="0" workbookViewId="0">
      <pane ySplit="6" topLeftCell="A7" activePane="bottomLeft" state="frozen"/>
      <selection pane="bottomLeft"/>
    </sheetView>
  </sheetViews>
  <sheetFormatPr defaultRowHeight="15"/>
  <cols>
    <col min="1" max="1" width="2.7109375" customWidth="1"/>
    <col min="2" max="2" width="12.7109375" customWidth="1"/>
    <col min="3" max="5" width="14.7109375" customWidth="1"/>
    <col min="6" max="6" width="15.7109375" customWidth="1"/>
    <col min="7" max="7" width="10.7109375" customWidth="1"/>
    <col min="8" max="8" width="14.7109375" customWidth="1"/>
    <col min="9" max="10" width="16.7109375" customWidth="1"/>
    <col min="11" max="11" width="2.7109375" customWidth="1"/>
    <col min="12" max="12" width="26.7109375" customWidth="1"/>
    <col min="13" max="13" width="16.7109375" customWidth="1"/>
  </cols>
  <sheetData>
    <row r="2" spans="2:13">
      <c r="B2" s="1" t="s">
        <v>19</v>
      </c>
    </row>
    <row r="3" spans="2:13">
      <c r="B3" s="2" t="s">
        <v>20</v>
      </c>
    </row>
    <row r="5" spans="2:13">
      <c r="B5" s="5" t="s">
        <v>21</v>
      </c>
      <c r="C5" s="8">
        <v>100000</v>
      </c>
      <c r="D5" s="5" t="s">
        <v>22</v>
      </c>
      <c r="F5" s="5" t="s">
        <v>23</v>
      </c>
      <c r="G5" s="9">
        <v>0.95</v>
      </c>
    </row>
    <row r="6" spans="2:13">
      <c r="B6" s="10" t="s">
        <v>24</v>
      </c>
      <c r="C6" s="10" t="s">
        <v>25</v>
      </c>
      <c r="D6" s="10" t="s">
        <v>26</v>
      </c>
      <c r="E6" s="10" t="s">
        <v>27</v>
      </c>
      <c r="F6" s="10" t="s">
        <v>28</v>
      </c>
      <c r="G6" s="10" t="s">
        <v>29</v>
      </c>
      <c r="H6" s="10" t="s">
        <v>30</v>
      </c>
      <c r="I6" s="10" t="s">
        <v>31</v>
      </c>
      <c r="J6" s="10" t="s">
        <v>32</v>
      </c>
      <c r="L6" s="3" t="s">
        <v>49</v>
      </c>
      <c r="M6" s="3"/>
    </row>
    <row r="7" spans="2:13">
      <c r="B7" s="11" t="s">
        <v>33</v>
      </c>
      <c r="C7" s="11">
        <v>204</v>
      </c>
      <c r="D7" s="11">
        <v>289177</v>
      </c>
      <c r="E7" s="11">
        <v>175439</v>
      </c>
      <c r="F7" s="12">
        <f>IF(D7&gt;0,C7/D7*dir_mult,"")</f>
        <v>70.54502951479544</v>
      </c>
      <c r="G7" s="13">
        <f>IF(N(E7)&gt;0,E7/dir_tot_estandar,"")</f>
        <v>0.175439</v>
      </c>
      <c r="H7" s="12">
        <f>IF(AND(D7&gt;0,N(E7)&gt;0),G7*C7/D7*dir_mult,"")</f>
        <v>12.3763494330462</v>
      </c>
      <c r="I7" s="13">
        <f>IF(AND(D7&gt;0,N(E7)&gt;0),G7/D7,"")</f>
        <v>6.066837957375587e-07</v>
      </c>
      <c r="J7" s="13">
        <f>IF(AND(D7&gt;0,N(E7)&gt;0),I7^2*C7,"")</f>
        <v>7.508530651414851e-11</v>
      </c>
      <c r="L7" s="5" t="s">
        <v>50</v>
      </c>
      <c r="M7" s="14">
        <f>SUM(dir_col_casos)</f>
        <v>33318.0</v>
      </c>
    </row>
    <row r="8" spans="2:13">
      <c r="B8" s="11" t="s">
        <v>34</v>
      </c>
      <c r="C8" s="11">
        <v>28</v>
      </c>
      <c r="D8" s="11">
        <v>170699</v>
      </c>
      <c r="E8" s="11">
        <v>85970</v>
      </c>
      <c r="F8" s="12">
        <f>IF(D8&gt;0,C8/D8*dir_mult,"")</f>
        <v>16.403142373417534</v>
      </c>
      <c r="G8" s="13">
        <f>IF(N(E8)&gt;0,E8/dir_tot_estandar,"")</f>
        <v>0.08597</v>
      </c>
      <c r="H8" s="12">
        <f>IF(AND(D8&gt;0,N(E8)&gt;0),G8*C8/D8*dir_mult,"")</f>
        <v>1.4101781498427057</v>
      </c>
      <c r="I8" s="13">
        <f>IF(AND(D8&gt;0,N(E8)&gt;0),G8/D8,"")</f>
        <v>5.03635053515252e-07</v>
      </c>
      <c r="J8" s="13">
        <f>IF(AND(D8&gt;0,N(E8)&gt;0),I8^2*C8,"")</f>
        <v>7.102151479620701e-12</v>
      </c>
      <c r="L8" s="5" t="s">
        <v>51</v>
      </c>
      <c r="M8" s="14">
        <f>SUM(dir_col_poblacion)</f>
        <v>3095454.0</v>
      </c>
    </row>
    <row r="9" spans="2:13">
      <c r="B9" s="11" t="s">
        <v>35</v>
      </c>
      <c r="C9" s="11">
        <v>50</v>
      </c>
      <c r="D9" s="11">
        <v>182661</v>
      </c>
      <c r="E9" s="11">
        <v>84670</v>
      </c>
      <c r="F9" s="12">
        <f>IF(D9&gt;0,C9/D9*dir_mult,"")</f>
        <v>27.373111939603966</v>
      </c>
      <c r="G9" s="13">
        <f>IF(N(E9)&gt;0,E9/dir_tot_estandar,"")</f>
        <v>0.08467</v>
      </c>
      <c r="H9" s="12">
        <f>IF(AND(D9&gt;0,N(E9)&gt;0),G9*C9/D9*dir_mult,"")</f>
        <v>2.3176813879262674</v>
      </c>
      <c r="I9" s="13">
        <f>IF(AND(D9&gt;0,N(E9)&gt;0),G9/D9,"")</f>
        <v>4.635362775852535e-07</v>
      </c>
      <c r="J9" s="13">
        <f>IF(AND(D9&gt;0,N(E9)&gt;0),I9^2*C9,"")</f>
        <v>1.074329403187966e-11</v>
      </c>
      <c r="L9" s="5" t="s">
        <v>52</v>
      </c>
      <c r="M9" s="14">
        <f>SUMIFS(dir_col_estandar,dir_col_poblacion,"&gt;0")</f>
        <v>1000000.0</v>
      </c>
    </row>
    <row r="10" spans="2:13">
      <c r="B10" s="11" t="s">
        <v>36</v>
      </c>
      <c r="C10" s="11">
        <v>95</v>
      </c>
      <c r="D10" s="11">
        <v>212524</v>
      </c>
      <c r="E10" s="11">
        <v>82171</v>
      </c>
      <c r="F10" s="12">
        <f>IF(D10&gt;0,C10/D10*dir_mult,"")</f>
        <v>44.70083378818393</v>
      </c>
      <c r="G10" s="13">
        <f>IF(N(E10)&gt;0,E10/dir_tot_estandar,"")</f>
        <v>0.082171</v>
      </c>
      <c r="H10" s="12">
        <f>IF(AND(D10&gt;0,N(E10)&gt;0),G10*C10/D10*dir_mult,"")</f>
        <v>3.6731122132088605</v>
      </c>
      <c r="I10" s="13">
        <f>IF(AND(D10&gt;0,N(E10)&gt;0),G10/D10,"")</f>
        <v>3.866433908640906e-07</v>
      </c>
      <c r="J10" s="13">
        <f>IF(AND(D10&gt;0,N(E10)&gt;0),I10^2*C10,"")</f>
        <v>1.4201845611393782e-11</v>
      </c>
      <c r="L10" s="5" t="s">
        <v>53</v>
      </c>
      <c r="M10" s="14">
        <f>COUNT(dir_col_poblacion)</f>
        <v>16.0</v>
      </c>
    </row>
    <row r="11" spans="2:13">
      <c r="B11" s="11" t="s">
        <v>37</v>
      </c>
      <c r="C11" s="11">
        <v>145</v>
      </c>
      <c r="D11" s="11">
        <v>231903</v>
      </c>
      <c r="E11" s="11">
        <v>79272</v>
      </c>
      <c r="F11" s="12">
        <f>IF(D11&gt;0,C11/D11*dir_mult,"")</f>
        <v>62.526142395743044</v>
      </c>
      <c r="G11" s="13">
        <f>IF(N(E11)&gt;0,E11/dir_tot_estandar,"")</f>
        <v>0.079272</v>
      </c>
      <c r="H11" s="12">
        <f>IF(AND(D11&gt;0,N(E11)&gt;0),G11*C11/D11*dir_mult,"")</f>
        <v>4.956572359995342</v>
      </c>
      <c r="I11" s="13">
        <f>IF(AND(D11&gt;0,N(E11)&gt;0),G11/D11,"")</f>
        <v>3.4183257655140295e-07</v>
      </c>
      <c r="J11" s="13">
        <f>IF(AND(D11&gt;0,N(E11)&gt;0),I11^2*C11,"")</f>
        <v>1.694317900680676e-11</v>
      </c>
    </row>
    <row r="12" spans="2:13">
      <c r="B12" s="11" t="s">
        <v>38</v>
      </c>
      <c r="C12" s="11">
        <v>182</v>
      </c>
      <c r="D12" s="11">
        <v>251579</v>
      </c>
      <c r="E12" s="11">
        <v>76073</v>
      </c>
      <c r="F12" s="12">
        <f>IF(D12&gt;0,C12/D12*dir_mult,"")</f>
        <v>72.34308109977383</v>
      </c>
      <c r="G12" s="13">
        <f>IF(N(E12)&gt;0,E12/dir_tot_estandar,"")</f>
        <v>0.076073</v>
      </c>
      <c r="H12" s="12">
        <f>IF(AND(D12&gt;0,N(E12)&gt;0),G12*C12/D12*dir_mult,"")</f>
        <v>5.503355208503095</v>
      </c>
      <c r="I12" s="13">
        <f>IF(AND(D12&gt;0,N(E12)&gt;0),G12/D12,"")</f>
        <v>3.0238215431335684e-07</v>
      </c>
      <c r="J12" s="13">
        <f>IF(AND(D12&gt;0,N(E12)&gt;0),I12^2*C12,"")</f>
        <v>1.664116403898799e-11</v>
      </c>
      <c r="L12" s="3" t="s">
        <v>54</v>
      </c>
      <c r="M12" s="3"/>
    </row>
    <row r="13" spans="2:13">
      <c r="B13" s="11" t="s">
        <v>39</v>
      </c>
      <c r="C13" s="11">
        <v>245</v>
      </c>
      <c r="D13" s="11">
        <v>242337</v>
      </c>
      <c r="E13" s="11">
        <v>71475</v>
      </c>
      <c r="F13" s="12">
        <f>IF(D13&gt;0,C13/D13*dir_mult,"")</f>
        <v>101.0988829605054</v>
      </c>
      <c r="G13" s="13">
        <f>IF(N(E13)&gt;0,E13/dir_tot_estandar,"")</f>
        <v>0.071475</v>
      </c>
      <c r="H13" s="12">
        <f>IF(AND(D13&gt;0,N(E13)&gt;0),G13*C13/D13*dir_mult,"")</f>
        <v>7.226042659602124</v>
      </c>
      <c r="I13" s="13">
        <f>IF(AND(D13&gt;0,N(E13)&gt;0),G13/D13,"")</f>
        <v>2.94940516718454e-07</v>
      </c>
      <c r="J13" s="13">
        <f>IF(AND(D13&gt;0,N(E13)&gt;0),I13^2*C13,"")</f>
        <v>2.1312527558526418e-11</v>
      </c>
      <c r="L13" s="5" t="s">
        <v>54</v>
      </c>
      <c r="M13" s="15">
        <f>dir_casos_tot/dir_pob_tot*dir_mult</f>
        <v>1076.3526125731476</v>
      </c>
    </row>
    <row r="14" spans="2:13">
      <c r="B14" s="11" t="s">
        <v>40</v>
      </c>
      <c r="C14" s="11">
        <v>361</v>
      </c>
      <c r="D14" s="11">
        <v>234013</v>
      </c>
      <c r="E14" s="11">
        <v>65877</v>
      </c>
      <c r="F14" s="12">
        <f>IF(D14&gt;0,C14/D14*dir_mult,"")</f>
        <v>154.2649339993932</v>
      </c>
      <c r="G14" s="13">
        <f>IF(N(E14)&gt;0,E14/dir_tot_estandar,"")</f>
        <v>0.065877</v>
      </c>
      <c r="H14" s="12">
        <f>IF(AND(D14&gt;0,N(E14)&gt;0),G14*C14/D14*dir_mult,"")</f>
        <v>10.162511057078026</v>
      </c>
      <c r="I14" s="13">
        <f>IF(AND(D14&gt;0,N(E14)&gt;0),G14/D14,"")</f>
        <v>2.8151000158110874e-07</v>
      </c>
      <c r="J14" s="13">
        <f>IF(AND(D14&gt;0,N(E14)&gt;0),I14^2*C14,"")</f>
        <v>2.86084850374607e-11</v>
      </c>
      <c r="L14" s="5" t="s">
        <v>55</v>
      </c>
      <c r="M14" s="12">
        <f>IF(dir_casos_tot=0,0,_xlfn.GAMMA.INV((1-dir_conf)/2,dir_casos_tot,2)/2/dir_pob_tot*dir_mult)</f>
        <v>1064.8257598606026</v>
      </c>
    </row>
    <row r="15" spans="2:13">
      <c r="B15" s="11" t="s">
        <v>41</v>
      </c>
      <c r="C15" s="11">
        <v>482</v>
      </c>
      <c r="D15" s="11">
        <v>218201</v>
      </c>
      <c r="E15" s="11">
        <v>60379</v>
      </c>
      <c r="F15" s="12">
        <f>IF(D15&gt;0,C15/D15*dir_mult,"")</f>
        <v>220.89724611711222</v>
      </c>
      <c r="G15" s="13">
        <f>IF(N(E15)&gt;0,E15/dir_tot_estandar,"")</f>
        <v>0.060379</v>
      </c>
      <c r="H15" s="12">
        <f>IF(AND(D15&gt;0,N(E15)&gt;0),G15*C15/D15*dir_mult,"")</f>
        <v>13.337554823305119</v>
      </c>
      <c r="I15" s="13">
        <f>IF(AND(D15&gt;0,N(E15)&gt;0),G15/D15,"")</f>
        <v>2.767127556702307e-07</v>
      </c>
      <c r="J15" s="13">
        <f>IF(AND(D15&gt;0,N(E15)&gt;0),I15^2*C15,"")</f>
        <v>3.690671549059536e-11</v>
      </c>
      <c r="L15" s="5" t="s">
        <v>56</v>
      </c>
      <c r="M15" s="12">
        <f>_xlfn.GAMMA.INV(1-(1-dir_conf)/2,dir_casos_tot+1,2)/2/dir_pob_tot*dir_mult</f>
        <v>1087.9731404165098</v>
      </c>
    </row>
    <row r="16" spans="2:13">
      <c r="B16" s="11" t="s">
        <v>42</v>
      </c>
      <c r="C16" s="11">
        <v>748</v>
      </c>
      <c r="D16" s="11">
        <v>189285</v>
      </c>
      <c r="E16" s="11">
        <v>53681</v>
      </c>
      <c r="F16" s="12">
        <f>IF(D16&gt;0,C16/D16*dir_mult,"")</f>
        <v>395.1713025332171</v>
      </c>
      <c r="G16" s="13">
        <f>IF(N(E16)&gt;0,E16/dir_tot_estandar,"")</f>
        <v>0.053681</v>
      </c>
      <c r="H16" s="12">
        <f>IF(AND(D16&gt;0,N(E16)&gt;0),G16*C16/D16*dir_mult,"")</f>
        <v>21.213190691285625</v>
      </c>
      <c r="I16" s="13">
        <f>IF(AND(D16&gt;0,N(E16)&gt;0),G16/D16,"")</f>
        <v>2.835988060332303e-07</v>
      </c>
      <c r="J16" s="13">
        <f>IF(AND(D16&gt;0,N(E16)&gt;0),I16^2*C16,"")</f>
        <v>6.016035552203838e-11</v>
      </c>
    </row>
    <row r="17" spans="2:13">
      <c r="B17" s="11" t="s">
        <v>43</v>
      </c>
      <c r="C17" s="11">
        <v>1037</v>
      </c>
      <c r="D17" s="11">
        <v>172119</v>
      </c>
      <c r="E17" s="11">
        <v>45484</v>
      </c>
      <c r="F17" s="12">
        <f>IF(D17&gt;0,C17/D17*dir_mult,"")</f>
        <v>602.4901376373323</v>
      </c>
      <c r="G17" s="13">
        <f>IF(N(E17)&gt;0,E17/dir_tot_estandar,"")</f>
        <v>0.045484</v>
      </c>
      <c r="H17" s="12">
        <f>IF(AND(D17&gt;0,N(E17)&gt;0),G17*C17/D17*dir_mult,"")</f>
        <v>27.403661420296423</v>
      </c>
      <c r="I17" s="13">
        <f>IF(AND(D17&gt;0,N(E17)&gt;0),G17/D17,"")</f>
        <v>2.6425903008964725e-07</v>
      </c>
      <c r="J17" s="13">
        <f>IF(AND(D17&gt;0,N(E17)&gt;0),I17^2*C17,"")</f>
        <v>7.241664987832616e-11</v>
      </c>
      <c r="L17" s="3" t="s">
        <v>57</v>
      </c>
      <c r="M17" s="3"/>
    </row>
    <row r="18" spans="2:13">
      <c r="B18" s="11" t="s">
        <v>44</v>
      </c>
      <c r="C18" s="11">
        <v>1575</v>
      </c>
      <c r="D18" s="11">
        <v>163952</v>
      </c>
      <c r="E18" s="11">
        <v>37187</v>
      </c>
      <c r="F18" s="12">
        <f>IF(D18&gt;0,C18/D18*dir_mult,"")</f>
        <v>960.6470186396019</v>
      </c>
      <c r="G18" s="13">
        <f>IF(N(E18)&gt;0,E18/dir_tot_estandar,"")</f>
        <v>0.037187</v>
      </c>
      <c r="H18" s="12">
        <f>IF(AND(D18&gt;0,N(E18)&gt;0),G18*C18/D18*dir_mult,"")</f>
        <v>35.72358068215087</v>
      </c>
      <c r="I18" s="13">
        <f>IF(AND(D18&gt;0,N(E18)&gt;0),G18/D18,"")</f>
        <v>2.268163852834976e-07</v>
      </c>
      <c r="J18" s="13">
        <f>IF(AND(D18&gt;0,N(E18)&gt;0),I18^2*C18,"")</f>
        <v>8.102693439708843e-11</v>
      </c>
      <c r="L18" s="5" t="s">
        <v>58</v>
      </c>
      <c r="M18" s="15">
        <f>SUM(H7:H26)</f>
        <v>496.3511628610737</v>
      </c>
    </row>
    <row r="19" spans="2:13">
      <c r="B19" s="11" t="s">
        <v>45</v>
      </c>
      <c r="C19" s="11">
        <v>2339</v>
      </c>
      <c r="D19" s="11">
        <v>148163</v>
      </c>
      <c r="E19" s="11">
        <v>29590</v>
      </c>
      <c r="F19" s="12">
        <f>IF(D19&gt;0,C19/D19*dir_mult,"")</f>
        <v>1578.6667386594493</v>
      </c>
      <c r="G19" s="13">
        <f>IF(N(E19)&gt;0,E19/dir_tot_estandar,"")</f>
        <v>0.02959</v>
      </c>
      <c r="H19" s="12">
        <f>IF(AND(D19&gt;0,N(E19)&gt;0),G19*C19/D19*dir_mult,"")</f>
        <v>46.712748796933106</v>
      </c>
      <c r="I19" s="13">
        <f>IF(AND(D19&gt;0,N(E19)&gt;0),G19/D19,"")</f>
        <v>1.997124788239979e-07</v>
      </c>
      <c r="J19" s="13">
        <f>IF(AND(D19&gt;0,N(E19)&gt;0),I19^2*C19,"")</f>
        <v>9.329118854918238e-11</v>
      </c>
      <c r="L19" s="5" t="s">
        <v>59</v>
      </c>
      <c r="M19" s="13">
        <f>SUM(J7:J26)</f>
        <v>9.066396377217711e-10</v>
      </c>
    </row>
    <row r="20" spans="2:13">
      <c r="B20" s="11" t="s">
        <v>46</v>
      </c>
      <c r="C20" s="11">
        <v>3197</v>
      </c>
      <c r="D20" s="11">
        <v>131895</v>
      </c>
      <c r="E20" s="11">
        <v>22092</v>
      </c>
      <c r="F20" s="12">
        <f>IF(D20&gt;0,C20/D20*dir_mult,"")</f>
        <v>2423.8977974904283</v>
      </c>
      <c r="G20" s="13">
        <f>IF(N(E20)&gt;0,E20/dir_tot_estandar,"")</f>
        <v>0.022092</v>
      </c>
      <c r="H20" s="12">
        <f>IF(AND(D20&gt;0,N(E20)&gt;0),G20*C20/D20*dir_mult,"")</f>
        <v>53.54875014215853</v>
      </c>
      <c r="I20" s="13">
        <f>IF(AND(D20&gt;0,N(E20)&gt;0),G20/D20,"")</f>
        <v>1.6749687251222565e-07</v>
      </c>
      <c r="J20" s="13">
        <f>IF(AND(D20&gt;0,N(E20)&gt;0),I20^2*C20,"")</f>
        <v>8.969248175750154e-11</v>
      </c>
      <c r="L20" s="5" t="s">
        <v>60</v>
      </c>
      <c r="M20" s="13">
        <f>MAX(I7:I26)</f>
        <v>6.066837957375587e-07</v>
      </c>
    </row>
    <row r="21" spans="2:13">
      <c r="B21" s="11" t="s">
        <v>47</v>
      </c>
      <c r="C21" s="11">
        <v>4291</v>
      </c>
      <c r="D21" s="11">
        <v>108342</v>
      </c>
      <c r="E21" s="11">
        <v>15195</v>
      </c>
      <c r="F21" s="12">
        <f>IF(D21&gt;0,C21/D21*dir_mult,"")</f>
        <v>3960.6062284248032</v>
      </c>
      <c r="G21" s="13">
        <f>IF(N(E21)&gt;0,E21/dir_tot_estandar,"")</f>
        <v>0.015195</v>
      </c>
      <c r="H21" s="12">
        <f>IF(AND(D21&gt;0,N(E21)&gt;0),G21*C21/D21*dir_mult,"")</f>
        <v>60.18141164091488</v>
      </c>
      <c r="I21" s="13">
        <f>IF(AND(D21&gt;0,N(E21)&gt;0),G21/D21,"")</f>
        <v>1.402503184360636e-07</v>
      </c>
      <c r="J21" s="13">
        <f>IF(AND(D21&gt;0,N(E21)&gt;0),I21^2*C21,"")</f>
        <v>8.440462146570138e-11</v>
      </c>
      <c r="L21" s="5" t="s">
        <v>61</v>
      </c>
      <c r="M21" s="12">
        <f>IF(OR(dir_ajustada&lt;=0,dir_varianza&lt;=0),0,dir_varianza/(2*dir_ajustada/dir_mult)*_xlfn.GAMMA.INV((1-dir_conf)/2,(dir_ajustada/dir_mult)^2/dir_varianza,2)*dir_mult)</f>
        <v>490.46694147044025</v>
      </c>
    </row>
    <row r="22" spans="2:13">
      <c r="B22" s="11" t="s">
        <v>48</v>
      </c>
      <c r="C22" s="11">
        <v>18339</v>
      </c>
      <c r="D22" s="11">
        <v>148604</v>
      </c>
      <c r="E22" s="11">
        <v>15445</v>
      </c>
      <c r="F22" s="12">
        <f>IF(D22&gt;0,C22/D22*dir_mult,"")</f>
        <v>12340.852197787408</v>
      </c>
      <c r="G22" s="13">
        <f>IF(N(E22)&gt;0,E22/dir_tot_estandar,"")</f>
        <v>0.015445</v>
      </c>
      <c r="H22" s="12">
        <f>IF(AND(D22&gt;0,N(E22)&gt;0),G22*C22/D22*dir_mult,"")</f>
        <v>190.6044621948265</v>
      </c>
      <c r="I22" s="13">
        <f>IF(AND(D22&gt;0,N(E22)&gt;0),G22/D22,"")</f>
        <v>1.0393394525046433e-07</v>
      </c>
      <c r="J22" s="13">
        <f>IF(AND(D22&gt;0,N(E22)&gt;0),I22^2*C22,"")</f>
        <v>1.98102737382513e-10</v>
      </c>
      <c r="L22" s="5" t="s">
        <v>62</v>
      </c>
      <c r="M22" s="12">
        <f>IF(dir_peso_max&lt;=0,0,IF(dir_varianza&lt;=0,dir_peso_max*_xlfn.GAMMA.INV(1-(1-dir_conf)/2,1,2)/2*dir_mult,(dir_varianza+dir_peso_max^2)/(2*(dir_ajustada/dir_mult+dir_peso_max))*_xlfn.GAMMA.INV(1-(1-dir_conf)/2,(dir_ajustada/dir_mult+dir_peso_max)^2/(dir_varianza+dir_peso_max^2),2)*dir_mult))</f>
        <v>502.3318568001084</v>
      </c>
    </row>
    <row r="23" spans="2:13">
      <c r="B23" s="11"/>
      <c r="C23" s="11"/>
      <c r="D23" s="11"/>
      <c r="E23" s="11"/>
      <c r="F23" s="12">
        <f>IF(D23&gt;0,C23/D23*dir_mult,"")</f>
        <v/>
      </c>
      <c r="G23" s="13">
        <f>IF(N(E23)&gt;0,E23/dir_tot_estandar,"")</f>
        <v/>
      </c>
      <c r="H23" s="12">
        <f>IF(AND(D23&gt;0,N(E23)&gt;0),G23*C23/D23*dir_mult,"")</f>
        <v/>
      </c>
      <c r="I23" s="13">
        <f>IF(AND(D23&gt;0,N(E23)&gt;0),G23/D23,"")</f>
        <v/>
      </c>
      <c r="J23" s="13">
        <f>IF(AND(D23&gt;0,N(E23)&gt;0),I23^2*C23,"")</f>
        <v/>
      </c>
    </row>
    <row r="24" spans="2:13">
      <c r="B24" s="11"/>
      <c r="C24" s="11"/>
      <c r="D24" s="11"/>
      <c r="E24" s="11"/>
      <c r="F24" s="12">
        <f>IF(D24&gt;0,C24/D24*dir_mult,"")</f>
        <v/>
      </c>
      <c r="G24" s="13">
        <f>IF(N(E24)&gt;0,E24/dir_tot_estandar,"")</f>
        <v/>
      </c>
      <c r="H24" s="12">
        <f>IF(AND(D24&gt;0,N(E24)&gt;0),G24*C24/D24*dir_mult,"")</f>
        <v/>
      </c>
      <c r="I24" s="13">
        <f>IF(AND(D24&gt;0,N(E24)&gt;0),G24/D24,"")</f>
        <v/>
      </c>
      <c r="J24" s="13">
        <f>IF(AND(D24&gt;0,N(E24)&gt;0),I24^2*C24,"")</f>
        <v/>
      </c>
      <c r="L24" s="3" t="s">
        <v>63</v>
      </c>
      <c r="M24" s="3"/>
    </row>
    <row r="25" spans="2:13">
      <c r="B25" s="11"/>
      <c r="C25" s="11"/>
      <c r="D25" s="11"/>
      <c r="E25" s="11"/>
      <c r="F25" s="12">
        <f>IF(D25&gt;0,C25/D25*dir_mult,"")</f>
        <v/>
      </c>
      <c r="G25" s="13">
        <f>IF(N(E25)&gt;0,E25/dir_tot_estandar,"")</f>
        <v/>
      </c>
      <c r="H25" s="12">
        <f>IF(AND(D25&gt;0,N(E25)&gt;0),G25*C25/D25*dir_mult,"")</f>
        <v/>
      </c>
      <c r="I25" s="13">
        <f>IF(AND(D25&gt;0,N(E25)&gt;0),G25/D25,"")</f>
        <v/>
      </c>
      <c r="J25" s="13">
        <f>IF(AND(D25&gt;0,N(E25)&gt;0),I25^2*C25,"")</f>
        <v/>
      </c>
      <c r="L25" s="5" t="s">
        <v>64</v>
      </c>
      <c r="M25" s="16">
        <f>dir_ajustada/dir_cruda-1</f>
        <v>-0.5388582170349474</v>
      </c>
    </row>
    <row r="26" spans="2:13">
      <c r="B26" s="11"/>
      <c r="C26" s="11"/>
      <c r="D26" s="11"/>
      <c r="E26" s="11"/>
      <c r="F26" s="12">
        <f>IF(D26&gt;0,C26/D26*dir_mult,"")</f>
        <v/>
      </c>
      <c r="G26" s="13">
        <f>IF(N(E26)&gt;0,E26/dir_tot_estandar,"")</f>
        <v/>
      </c>
      <c r="H26" s="12">
        <f>IF(AND(D26&gt;0,N(E26)&gt;0),G26*C26/D26*dir_mult,"")</f>
        <v/>
      </c>
      <c r="I26" s="13">
        <f>IF(AND(D26&gt;0,N(E26)&gt;0),G26/D26,"")</f>
        <v/>
      </c>
      <c r="J26" s="13">
        <f>IF(AND(D26&gt;0,N(E26)&gt;0),I26^2*C26,"")</f>
        <v/>
      </c>
      <c r="L26" s="5" t="s">
        <v>65</v>
      </c>
      <c r="M26" s="14">
        <f>dir_ajustada/dir_mult*dir_pob_tot</f>
        <v>15364.32192482962</v>
      </c>
    </row>
    <row r="28" spans="2:13">
      <c r="L28" s="3" t="s">
        <v>66</v>
      </c>
      <c r="M28" s="3"/>
    </row>
    <row r="29" spans="2:13">
      <c r="L29" s="17">
        <f>IF(dir_casos_tot=0,"Sin casos cargados no hay tasa que estandarizar.","La tasa cruda es "&amp;FIXED(dir_cruda,1,TRUE)&amp;" por "&amp;FIXED(dir_mult,0,TRUE)&amp;" y la estandarizada "&amp;FIXED(dir_ajustada,1,TRUE)&amp;" ("&amp;FIXED(dir_ajustada_inf,1,TRUE)&amp;" a "&amp;FIXED(dir_ajustada_sup,1,TRUE)&amp;"). Al ajustar por edad la tasa "&amp;IF(dir_ajustada&lt;dir_cruda,"baja","sube")&amp;" un "&amp;FIXED(ABS(dir_cambio)*100,1,TRUE)&amp;" %, así que la estructura de edades "&amp;IF(dir_ajustada&lt;dir_cruda,"estaba inflando","estaba escondiendo")&amp;" la tasa cruda.")</f>
        <v>0</v>
      </c>
      <c r="M29" s="17"/>
    </row>
    <row r="30" spans="2:13">
      <c r="L30" s="17"/>
      <c r="M30" s="17"/>
    </row>
    <row r="31" spans="2:13">
      <c r="L31" s="17"/>
      <c r="M31" s="17"/>
    </row>
    <row r="32" spans="2:13">
      <c r="L32" s="17"/>
      <c r="M32" s="17"/>
    </row>
    <row r="33" spans="12:13">
      <c r="L33" s="17"/>
      <c r="M33" s="17"/>
    </row>
    <row r="35" spans="12:13">
      <c r="L35" s="3" t="s">
        <v>67</v>
      </c>
      <c r="M35" s="3"/>
    </row>
    <row r="36" spans="12:13">
      <c r="L36" s="18">
        <f>IF(COUNTIFS(dir_col_casos,"&lt;5",dir_col_casos,"&gt;=0",dir_col_poblacion,"&gt;0")=0,"Todos los grupos tienen cinco casos o más: las tasas específicas son estables.","Hay "&amp;COUNTIFS(dir_col_casos,"&lt;5",dir_col_casos,"&gt;=0",dir_col_poblacion,"&gt;0")&amp;" grupo(s) con menos de cinco casos. Sus tasas específicas son muy inestables y arrastran a la estandarizada: con poblaciones chicas conviene la hoja indirecta, que no necesita estimar una tasa por grupo.")</f>
        <v>0</v>
      </c>
      <c r="M36" s="18"/>
    </row>
    <row r="37" spans="12:13">
      <c r="L37" s="18"/>
      <c r="M37" s="18"/>
    </row>
    <row r="38" spans="12:13">
      <c r="L38" s="18"/>
      <c r="M38" s="18"/>
    </row>
    <row r="39" spans="12:13">
      <c r="L39" s="18"/>
      <c r="M39" s="18"/>
    </row>
  </sheetData>
  <mergeCells count="2">
    <mergeCell ref="L29:M33"/>
    <mergeCell ref="L36:M39"/>
  </mergeCells>
  <dataValidations count="1">
    <dataValidation type="decimal" allowBlank="1" showInputMessage="1" showErrorMessage="1" errorTitle="Nivel de confianza" error="Tiene que ser un porcentaje entre 50 % y 99,99 %." promptTitle="Nivel de confianza" prompt="Entre 50 % y 99,99 %. Lo habitual es 95 %." sqref="G5">
      <formula1>0.5</formula1>
      <formula2>0.9999</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H32"/>
  <sheetViews>
    <sheetView showGridLines="0" workbookViewId="0">
      <pane ySplit="6" topLeftCell="A7" activePane="bottomLeft" state="frozen"/>
      <selection pane="bottomLeft"/>
    </sheetView>
  </sheetViews>
  <sheetFormatPr defaultRowHeight="15"/>
  <cols>
    <col min="1" max="1" width="2.7109375" customWidth="1"/>
    <col min="2" max="2" width="12.7109375" customWidth="1"/>
    <col min="3" max="5" width="16.7109375" customWidth="1"/>
    <col min="6" max="6" width="2.7109375" customWidth="1"/>
    <col min="7" max="7" width="30.7109375" customWidth="1"/>
    <col min="8" max="8" width="16.7109375" customWidth="1"/>
  </cols>
  <sheetData>
    <row r="2" spans="2:8">
      <c r="B2" s="1" t="s">
        <v>68</v>
      </c>
    </row>
    <row r="3" spans="2:8">
      <c r="B3" s="2" t="s">
        <v>69</v>
      </c>
    </row>
    <row r="5" spans="2:8">
      <c r="B5" s="5" t="s">
        <v>21</v>
      </c>
      <c r="C5" s="8">
        <v>100000</v>
      </c>
      <c r="D5" s="5" t="s">
        <v>22</v>
      </c>
    </row>
    <row r="6" spans="2:8">
      <c r="B6" s="10" t="s">
        <v>24</v>
      </c>
      <c r="C6" s="10" t="s">
        <v>70</v>
      </c>
      <c r="D6" s="10" t="s">
        <v>71</v>
      </c>
      <c r="E6" s="10" t="s">
        <v>72</v>
      </c>
      <c r="G6" s="3" t="s">
        <v>73</v>
      </c>
      <c r="H6" s="3"/>
    </row>
    <row r="7" spans="2:8">
      <c r="B7" s="11" t="s">
        <v>33</v>
      </c>
      <c r="C7" s="11">
        <v>178918</v>
      </c>
      <c r="D7" s="11">
        <v>91.09999999999999</v>
      </c>
      <c r="E7" s="12">
        <f>IF(AND(C7&gt;0,N(D7)&gt;0),C7*D7/ind_mult,"")</f>
        <v>162.994298</v>
      </c>
      <c r="G7" s="5" t="s">
        <v>50</v>
      </c>
      <c r="H7" s="11">
        <v>9895</v>
      </c>
    </row>
    <row r="8" spans="2:8">
      <c r="B8" s="11" t="s">
        <v>34</v>
      </c>
      <c r="C8" s="11">
        <v>93889</v>
      </c>
      <c r="D8" s="11">
        <v>24.8</v>
      </c>
      <c r="E8" s="12">
        <f>IF(AND(C8&gt;0,N(D8)&gt;0),C8*D8/ind_mult,"")</f>
        <v>23.284472</v>
      </c>
      <c r="G8" s="5" t="s">
        <v>23</v>
      </c>
      <c r="H8" s="9">
        <v>0.95</v>
      </c>
    </row>
    <row r="9" spans="2:8">
      <c r="B9" s="11" t="s">
        <v>35</v>
      </c>
      <c r="C9" s="11">
        <v>95261</v>
      </c>
      <c r="D9" s="11">
        <v>59.68</v>
      </c>
      <c r="E9" s="12">
        <f>IF(AND(C9&gt;0,N(D9)&gt;0),C9*D9/ind_mult,"")</f>
        <v>56.8517648</v>
      </c>
      <c r="G9" s="5" t="s">
        <v>74</v>
      </c>
      <c r="H9" s="8">
        <v>865.74</v>
      </c>
    </row>
    <row r="10" spans="2:8">
      <c r="B10" s="11" t="s">
        <v>36</v>
      </c>
      <c r="C10" s="11">
        <v>96699</v>
      </c>
      <c r="D10" s="11">
        <v>87.79000000000001</v>
      </c>
      <c r="E10" s="12">
        <f>IF(AND(C10&gt;0,N(D10)&gt;0),C10*D10/ind_mult,"")</f>
        <v>84.89205210000002</v>
      </c>
    </row>
    <row r="11" spans="2:8">
      <c r="B11" s="11" t="s">
        <v>37</v>
      </c>
      <c r="C11" s="11">
        <v>97565</v>
      </c>
      <c r="D11" s="11">
        <v>101</v>
      </c>
      <c r="E11" s="12">
        <f>IF(AND(C11&gt;0,N(D11)&gt;0),C11*D11/ind_mult,"")</f>
        <v>98.54065</v>
      </c>
      <c r="G11" s="3" t="s">
        <v>49</v>
      </c>
      <c r="H11" s="3"/>
    </row>
    <row r="12" spans="2:8">
      <c r="B12" s="11" t="s">
        <v>38</v>
      </c>
      <c r="C12" s="11">
        <v>90035</v>
      </c>
      <c r="D12" s="11">
        <v>114.74</v>
      </c>
      <c r="E12" s="12">
        <f>IF(AND(C12&gt;0,N(D12)&gt;0),C12*D12/ind_mult,"")</f>
        <v>103.30615900000001</v>
      </c>
      <c r="G12" s="5" t="s">
        <v>51</v>
      </c>
      <c r="H12" s="14">
        <f>SUM(ind_col_poblacion)</f>
        <v>1109903.0</v>
      </c>
    </row>
    <row r="13" spans="2:8">
      <c r="B13" s="11" t="s">
        <v>39</v>
      </c>
      <c r="C13" s="11">
        <v>82051</v>
      </c>
      <c r="D13" s="11">
        <v>141.27</v>
      </c>
      <c r="E13" s="12">
        <f>IF(AND(C13&gt;0,N(D13)&gt;0),C13*D13/ind_mult,"")</f>
        <v>115.91344770000002</v>
      </c>
      <c r="G13" s="5" t="s">
        <v>72</v>
      </c>
      <c r="H13" s="12">
        <f>SUM(E7:E26)</f>
        <v>6843.7215936</v>
      </c>
    </row>
    <row r="14" spans="2:8">
      <c r="B14" s="11" t="s">
        <v>40</v>
      </c>
      <c r="C14" s="11">
        <v>78449</v>
      </c>
      <c r="D14" s="11">
        <v>202.04</v>
      </c>
      <c r="E14" s="12">
        <f>IF(AND(C14&gt;0,N(D14)&gt;0),C14*D14/ind_mult,"")</f>
        <v>158.4983596</v>
      </c>
      <c r="G14" s="5" t="s">
        <v>75</v>
      </c>
      <c r="H14" s="15">
        <f>IF(ind_esperados&gt;0,ind_observados/ind_esperados,"")</f>
        <v>1.4458507501610591</v>
      </c>
    </row>
    <row r="15" spans="2:8">
      <c r="B15" s="11" t="s">
        <v>41</v>
      </c>
      <c r="C15" s="11">
        <v>63745</v>
      </c>
      <c r="D15" s="11">
        <v>302.21</v>
      </c>
      <c r="E15" s="12">
        <f>IF(AND(C15&gt;0,N(D15)&gt;0),C15*D15/ind_mult,"")</f>
        <v>192.6437645</v>
      </c>
      <c r="G15" s="5" t="s">
        <v>55</v>
      </c>
      <c r="H15" s="13">
        <f>IF(OR(ind_esperados&lt;=0,ind_observados=0),0,_xlfn.GAMMA.INV((1-ind_conf)/2,ind_observados,2)/2/ind_esperados)</f>
        <v>1.4175012878666395</v>
      </c>
    </row>
    <row r="16" spans="2:8">
      <c r="B16" s="11" t="s">
        <v>42</v>
      </c>
      <c r="C16" s="11">
        <v>54113</v>
      </c>
      <c r="D16" s="11">
        <v>498.41</v>
      </c>
      <c r="E16" s="12">
        <f>IF(AND(C16&gt;0,N(D16)&gt;0),C16*D16/ind_mult,"")</f>
        <v>269.70460330000003</v>
      </c>
      <c r="G16" s="5" t="s">
        <v>56</v>
      </c>
      <c r="H16" s="13">
        <f>IF(ind_esperados&lt;=0,"",_xlfn.GAMMA.INV(1-(1-ind_conf)/2,ind_observados+1,2)/2/ind_esperados)</f>
        <v>1.474624563971342</v>
      </c>
    </row>
    <row r="17" spans="2:8">
      <c r="B17" s="11" t="s">
        <v>43</v>
      </c>
      <c r="C17" s="11">
        <v>47483</v>
      </c>
      <c r="D17" s="11">
        <v>787.5599999999999</v>
      </c>
      <c r="E17" s="12">
        <f>IF(AND(C17&gt;0,N(D17)&gt;0),C17*D17/ind_mult,"")</f>
        <v>373.95711479999994</v>
      </c>
      <c r="G17" s="5" t="s">
        <v>76</v>
      </c>
      <c r="H17" s="12">
        <f>IF(ind_esperados&gt;0,ind_smr*ind_tasa_ref,"")</f>
        <v>1251.7308284444352</v>
      </c>
    </row>
    <row r="18" spans="2:8">
      <c r="B18" s="11" t="s">
        <v>44</v>
      </c>
      <c r="C18" s="11">
        <v>41397</v>
      </c>
      <c r="D18" s="11">
        <v>1295.95</v>
      </c>
      <c r="E18" s="12">
        <f>IF(AND(C18&gt;0,N(D18)&gt;0),C18*D18/ind_mult,"")</f>
        <v>536.4844214999999</v>
      </c>
      <c r="G18" s="5" t="s">
        <v>77</v>
      </c>
      <c r="H18" s="12">
        <f>IF(ind_poblacion_tot&gt;0,ind_observados/ind_poblacion_tot*ind_mult,"")</f>
        <v>891.5193489881549</v>
      </c>
    </row>
    <row r="19" spans="2:8">
      <c r="B19" s="11" t="s">
        <v>45</v>
      </c>
      <c r="C19" s="11">
        <v>32151</v>
      </c>
      <c r="D19" s="11">
        <v>2079.36</v>
      </c>
      <c r="E19" s="12">
        <f>IF(AND(C19&gt;0,N(D19)&gt;0),C19*D19/ind_mult,"")</f>
        <v>668.5350336</v>
      </c>
    </row>
    <row r="20" spans="2:8">
      <c r="B20" s="11" t="s">
        <v>46</v>
      </c>
      <c r="C20" s="11">
        <v>24746</v>
      </c>
      <c r="D20" s="11">
        <v>3249.66</v>
      </c>
      <c r="E20" s="12">
        <f>IF(AND(C20&gt;0,N(D20)&gt;0),C20*D20/ind_mult,"")</f>
        <v>804.1608636</v>
      </c>
      <c r="G20" s="3" t="s">
        <v>66</v>
      </c>
      <c r="H20" s="3"/>
    </row>
    <row r="21" spans="2:8">
      <c r="B21" s="11" t="s">
        <v>47</v>
      </c>
      <c r="C21" s="11">
        <v>16295</v>
      </c>
      <c r="D21" s="11">
        <v>5165.43</v>
      </c>
      <c r="E21" s="12">
        <f>IF(AND(C21&gt;0,N(D21)&gt;0),C21*D21/ind_mult,"")</f>
        <v>841.7068185</v>
      </c>
      <c r="G21" s="17">
        <f>IF(ind_esperados&lt;=0,"Faltan la población por grupo y las tasas de la referencia.","Se esperaban "&amp;FIXED(ind_esperados,0,TRUE)&amp;" casos con las tasas de la referencia y se observaron "&amp;FIXED(ind_observados,0,TRUE)&amp;". La razón es "&amp;FIXED(ind_smr,2,TRUE)&amp;" ("&amp;FIXED(ind_smr_inf,2,TRUE)&amp;" a "&amp;FIXED(ind_smr_sup,2,TRUE)&amp;"), o sea "&amp;IF(ind_smr_inf&gt;1,"significativamente más de lo esperado",IF(ind_smr_sup&lt;1,"significativamente menos de lo esperado","una diferencia que el intervalo no distingue de la referencia"))&amp;".")</f>
        <v>0</v>
      </c>
      <c r="H21" s="17"/>
    </row>
    <row r="22" spans="2:8">
      <c r="B22" s="11" t="s">
        <v>48</v>
      </c>
      <c r="C22" s="11">
        <v>17106</v>
      </c>
      <c r="D22" s="11">
        <v>13751.01</v>
      </c>
      <c r="E22" s="12">
        <f>IF(AND(C22&gt;0,N(D22)&gt;0),C22*D22/ind_mult,"")</f>
        <v>2352.2477706</v>
      </c>
      <c r="G22" s="17"/>
      <c r="H22" s="17"/>
    </row>
    <row r="23" spans="2:8">
      <c r="B23" s="11"/>
      <c r="C23" s="11"/>
      <c r="D23" s="11"/>
      <c r="E23" s="12">
        <f>IF(AND(C23&gt;0,N(D23)&gt;0),C23*D23/ind_mult,"")</f>
        <v/>
      </c>
      <c r="G23" s="17"/>
      <c r="H23" s="17"/>
    </row>
    <row r="24" spans="2:8">
      <c r="B24" s="11"/>
      <c r="C24" s="11"/>
      <c r="D24" s="11"/>
      <c r="E24" s="12">
        <f>IF(AND(C24&gt;0,N(D24)&gt;0),C24*D24/ind_mult,"")</f>
        <v/>
      </c>
      <c r="G24" s="17"/>
      <c r="H24" s="17"/>
    </row>
    <row r="25" spans="2:8">
      <c r="B25" s="11"/>
      <c r="C25" s="11"/>
      <c r="D25" s="11"/>
      <c r="E25" s="12">
        <f>IF(AND(C25&gt;0,N(D25)&gt;0),C25*D25/ind_mult,"")</f>
        <v/>
      </c>
      <c r="G25" s="17"/>
      <c r="H25" s="17"/>
    </row>
    <row r="26" spans="2:8">
      <c r="B26" s="11"/>
      <c r="C26" s="11"/>
      <c r="D26" s="11"/>
      <c r="E26" s="12">
        <f>IF(AND(C26&gt;0,N(D26)&gt;0),C26*D26/ind_mult,"")</f>
        <v/>
      </c>
    </row>
    <row r="27" spans="2:8">
      <c r="G27" s="3" t="s">
        <v>78</v>
      </c>
      <c r="H27" s="3"/>
    </row>
    <row r="28" spans="2:8">
      <c r="G28" s="7" t="s">
        <v>79</v>
      </c>
      <c r="H28" s="7"/>
    </row>
    <row r="29" spans="2:8">
      <c r="G29" s="7"/>
      <c r="H29" s="7"/>
    </row>
    <row r="30" spans="2:8">
      <c r="G30" s="7"/>
      <c r="H30" s="7"/>
    </row>
    <row r="31" spans="2:8">
      <c r="G31" s="7"/>
      <c r="H31" s="7"/>
    </row>
    <row r="32" spans="2:8">
      <c r="G32" s="7"/>
      <c r="H32" s="7"/>
    </row>
  </sheetData>
  <mergeCells count="2">
    <mergeCell ref="G21:H25"/>
    <mergeCell ref="G28:H32"/>
  </mergeCells>
  <dataValidations count="1">
    <dataValidation type="decimal" allowBlank="1" showInputMessage="1" showErrorMessage="1" errorTitle="Nivel de confianza" error="Tiene que ser un porcentaje entre 50 % y 99,99 %." promptTitle="Nivel de confianza" prompt="Entre 50 % y 99,99 %. Lo habitual es 95 %." sqref="H8">
      <formula1>0.5</formula1>
      <formula2>0.9999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72</vt:i4>
      </vt:variant>
    </vt:vector>
  </HeadingPairs>
  <TitlesOfParts>
    <vt:vector size="75" baseType="lpstr">
      <vt:lpstr>Léame</vt:lpstr>
      <vt:lpstr>Directa</vt:lpstr>
      <vt:lpstr>Indirecta</vt:lpstr>
      <vt:lpstr>dir_ajustada</vt:lpstr>
      <vt:lpstr>dir_ajustada_inf</vt:lpstr>
      <vt:lpstr>dir_ajustada_sup</vt:lpstr>
      <vt:lpstr>dir_cambio</vt:lpstr>
      <vt:lpstr>dir_casos_tot</vt:lpstr>
      <vt:lpstr>dir_col_casos</vt:lpstr>
      <vt:lpstr>dir_col_estandar</vt:lpstr>
      <vt:lpstr>dir_col_poblacion</vt:lpstr>
      <vt:lpstr>dir_conf</vt:lpstr>
      <vt:lpstr>dir_cruda</vt:lpstr>
      <vt:lpstr>dir_cruda_inf</vt:lpstr>
      <vt:lpstr>dir_cruda_sup</vt:lpstr>
      <vt:lpstr>dir_esperados</vt:lpstr>
      <vt:lpstr>dir_grupos</vt:lpstr>
      <vt:lpstr>dir_mult</vt:lpstr>
      <vt:lpstr>dir_peso_10</vt:lpstr>
      <vt:lpstr>dir_peso_11</vt:lpstr>
      <vt:lpstr>dir_peso_12</vt:lpstr>
      <vt:lpstr>dir_peso_13</vt:lpstr>
      <vt:lpstr>dir_peso_14</vt:lpstr>
      <vt:lpstr>dir_peso_15</vt:lpstr>
      <vt:lpstr>dir_peso_16</vt:lpstr>
      <vt:lpstr>dir_peso_17</vt:lpstr>
      <vt:lpstr>dir_peso_18</vt:lpstr>
      <vt:lpstr>dir_peso_19</vt:lpstr>
      <vt:lpstr>dir_peso_1</vt:lpstr>
      <vt:lpstr>dir_peso_20</vt:lpstr>
      <vt:lpstr>dir_peso_2</vt:lpstr>
      <vt:lpstr>dir_peso_3</vt:lpstr>
      <vt:lpstr>dir_peso_4</vt:lpstr>
      <vt:lpstr>dir_peso_5</vt:lpstr>
      <vt:lpstr>dir_peso_6</vt:lpstr>
      <vt:lpstr>dir_peso_7</vt:lpstr>
      <vt:lpstr>dir_peso_8</vt:lpstr>
      <vt:lpstr>dir_peso_9</vt:lpstr>
      <vt:lpstr>dir_peso_max</vt:lpstr>
      <vt:lpstr>dir_pob_tot</vt:lpstr>
      <vt:lpstr>dir_tasa_10</vt:lpstr>
      <vt:lpstr>dir_tasa_11</vt:lpstr>
      <vt:lpstr>dir_tasa_12</vt:lpstr>
      <vt:lpstr>dir_tasa_13</vt:lpstr>
      <vt:lpstr>dir_tasa_14</vt:lpstr>
      <vt:lpstr>dir_tasa_15</vt:lpstr>
      <vt:lpstr>dir_tasa_16</vt:lpstr>
      <vt:lpstr>dir_tasa_17</vt:lpstr>
      <vt:lpstr>dir_tasa_18</vt:lpstr>
      <vt:lpstr>dir_tasa_19</vt:lpstr>
      <vt:lpstr>dir_tasa_1</vt:lpstr>
      <vt:lpstr>dir_tasa_20</vt:lpstr>
      <vt:lpstr>dir_tasa_2</vt:lpstr>
      <vt:lpstr>dir_tasa_3</vt:lpstr>
      <vt:lpstr>dir_tasa_4</vt:lpstr>
      <vt:lpstr>dir_tasa_5</vt:lpstr>
      <vt:lpstr>dir_tasa_6</vt:lpstr>
      <vt:lpstr>dir_tasa_7</vt:lpstr>
      <vt:lpstr>dir_tasa_8</vt:lpstr>
      <vt:lpstr>dir_tasa_9</vt:lpstr>
      <vt:lpstr>dir_tot_estandar</vt:lpstr>
      <vt:lpstr>dir_varianza</vt:lpstr>
      <vt:lpstr>ind_col_poblacion</vt:lpstr>
      <vt:lpstr>ind_col_tasas</vt:lpstr>
      <vt:lpstr>ind_conf</vt:lpstr>
      <vt:lpstr>ind_cruda</vt:lpstr>
      <vt:lpstr>ind_esperados</vt:lpstr>
      <vt:lpstr>ind_mult</vt:lpstr>
      <vt:lpstr>ind_observados</vt:lpstr>
      <vt:lpstr>ind_poblacion_tot</vt:lpstr>
      <vt:lpstr>ind_smr</vt:lpstr>
      <vt:lpstr>ind_smr_inf</vt:lpstr>
      <vt:lpstr>ind_smr_sup</vt:lpstr>
      <vt:lpstr>ind_tasa</vt:lpstr>
      <vt:lpstr>ind_tasa_ref</vt:lpstr>
    </vt:vector>
  </TitlesOfParts>
  <Company>Mu3Sigma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Estandarización de tasas</dc:title>
  <dc:subject>Estandarización directa e indirecta con intervalos de confianza</dc:subject>
  <dc:creator>estadistica.ar</dc:creator>
  <dc:description>Plantilla de estadistica.ar · CC BY-NC-SA 4.0</dc:description>
  <cp:lastModifiedBy>estadistica.ar</cp:lastModifiedBy>
  <dcterms:created xsi:type="dcterms:W3CDTF">2026-09-22T00:00:00Z</dcterms:created>
  <dcterms:modified xsi:type="dcterms:W3CDTF">2026-09-22T00:00:00Z</dcterms:modified>
</cp:coreProperties>
</file>